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งานพัสดุ\++โครงการ++\68-04 ปรับปรุงพื้นที่ให้บริการ อาคาร 15 หอสมุดกลาง\TOR\"/>
    </mc:Choice>
  </mc:AlternateContent>
  <xr:revisionPtr revIDLastSave="0" documentId="13_ncr:1_{0C0B6CEA-BA85-4249-B63A-D31F75CDBCD8}" xr6:coauthVersionLast="47" xr6:coauthVersionMax="47" xr10:uidLastSave="{00000000-0000-0000-0000-000000000000}"/>
  <bookViews>
    <workbookView xWindow="-120" yWindow="-120" windowWidth="29040" windowHeight="15720" tabRatio="843" xr2:uid="{2869B75F-277F-400C-8FAB-3B6CCFE8F7F6}"/>
  </bookViews>
  <sheets>
    <sheet name="ปก" sheetId="29" r:id="rId1"/>
    <sheet name="ปร.6" sheetId="19" r:id="rId2"/>
    <sheet name="ปร.5 (ก)" sheetId="7" r:id="rId3"/>
    <sheet name="ปร.5 (ข)" sheetId="23" r:id="rId4"/>
    <sheet name="ค่าใช้จ่ายพิเศษ" sheetId="31" r:id="rId5"/>
    <sheet name="ปร.4 ก่อสร้าง" sheetId="24" r:id="rId6"/>
    <sheet name="งานครุภันฑ์" sheetId="30" r:id="rId7"/>
    <sheet name="ที่มา" sheetId="27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con1">#REF!</definedName>
    <definedName name="_con11">#REF!</definedName>
    <definedName name="_con2">#REF!</definedName>
    <definedName name="_con3">#REF!</definedName>
    <definedName name="_con4">#REF!</definedName>
    <definedName name="_fws1">#N/A</definedName>
    <definedName name="_rb1">#N/A</definedName>
    <definedName name="_sb1">#N/A</definedName>
    <definedName name="_sd30">#REF!</definedName>
    <definedName name="_sd40">#REF!</definedName>
    <definedName name="_st1">#REF!</definedName>
    <definedName name="_st2">#REF!</definedName>
    <definedName name="_st3">#REF!</definedName>
    <definedName name="_wb1">#N/A</definedName>
    <definedName name="aa">#REF!</definedName>
    <definedName name="AB">'[1]12 ข้อมูลงานไม้แบบ'!$W$29</definedName>
    <definedName name="AC">#REF!</definedName>
    <definedName name="bb">#REF!</definedName>
    <definedName name="ce">#REF!</definedName>
    <definedName name="con">#REF!</definedName>
    <definedName name="D">#REF!</definedName>
    <definedName name="F" localSheetId="5">#REF!</definedName>
    <definedName name="F" localSheetId="3">#REF!</definedName>
    <definedName name="F">#REF!</definedName>
    <definedName name="f_bridge">'[2]F(ของเรา)'!$G$27</definedName>
    <definedName name="F_road">'[2]F(ของเรา)'!$G$26</definedName>
    <definedName name="ff">'[3]F(ของเรา)'!$G$27</definedName>
    <definedName name="fff">'[4]11 ข้อมูลงานCon'!$AB$30</definedName>
    <definedName name="FWS">'[5]11 ข้อมูลงานCon'!$AB$30</definedName>
    <definedName name="FWSS">'[5]11 ข้อมูลงานCon'!$AB$30</definedName>
    <definedName name="fกรรมการ" localSheetId="5">#REF!</definedName>
    <definedName name="fกรรมการ" localSheetId="3">#REF!</definedName>
    <definedName name="fกรรมการ">#REF!</definedName>
    <definedName name="ITEM1.1">#REF!</definedName>
    <definedName name="ITEM1.2">#REF!</definedName>
    <definedName name="ITEM1.3.1">#REF!</definedName>
    <definedName name="ITEM1.3.2">#REF!</definedName>
    <definedName name="ITEM1.3.3">#REF!</definedName>
    <definedName name="ITEM1.3.4">#REF!</definedName>
    <definedName name="ITEM1.3.5">#REF!</definedName>
    <definedName name="ITEM1.3.6">#REF!</definedName>
    <definedName name="ITEM1.3.7">#REF!</definedName>
    <definedName name="ITEM1.3.8">#REF!</definedName>
    <definedName name="ITEM1.4.1">#REF!</definedName>
    <definedName name="ITEM1.5" localSheetId="5">#REF!</definedName>
    <definedName name="ITEM1.5" localSheetId="3">#REF!</definedName>
    <definedName name="ITEM1.5">#REF!</definedName>
    <definedName name="ITEM2.1">#REF!</definedName>
    <definedName name="ITEM2.2.1">#REF!</definedName>
    <definedName name="ITEM2.2.2" localSheetId="5">#REF!</definedName>
    <definedName name="ITEM2.2.2" localSheetId="3">#REF!</definedName>
    <definedName name="ITEM2.2.2">#REF!</definedName>
    <definedName name="ITEM2.2.3" localSheetId="5">#REF!</definedName>
    <definedName name="ITEM2.2.3" localSheetId="3">#REF!</definedName>
    <definedName name="ITEM2.2.3">#REF!</definedName>
    <definedName name="ITEM2.2.3.4" localSheetId="5">'[6]41.EXCAVATION'!#REF!</definedName>
    <definedName name="ITEM2.2.3.4" localSheetId="3">'[6]41.EXCAVATION'!#REF!</definedName>
    <definedName name="ITEM2.2.3.4">'[6]41.EXCAVATION'!#REF!</definedName>
    <definedName name="ITEM2.2.4">#REF!</definedName>
    <definedName name="ITEM2.2.5" localSheetId="5">#REF!</definedName>
    <definedName name="ITEM2.2.5" localSheetId="3">#REF!</definedName>
    <definedName name="ITEM2.2.5">#REF!</definedName>
    <definedName name="ITEM2.3.1" localSheetId="5">'[7]8Unsui+Soft'!#REF!</definedName>
    <definedName name="ITEM2.3.1" localSheetId="3">'[7]8Unsui+Soft'!#REF!</definedName>
    <definedName name="ITEM2.3.1">'[7]8Unsui+Soft'!#REF!</definedName>
    <definedName name="ITEM2.3.2">#REF!</definedName>
    <definedName name="ITEM2.3.4" localSheetId="5">#REF!</definedName>
    <definedName name="ITEM2.3.4" localSheetId="3">#REF!</definedName>
    <definedName name="ITEM2.3.4">#REF!</definedName>
    <definedName name="ITEM2.3.5">#REF!</definedName>
    <definedName name="ITEM2.3.6">#REF!</definedName>
    <definedName name="ITEM2.4.1" localSheetId="5">#REF!</definedName>
    <definedName name="ITEM2.4.1" localSheetId="3">#REF!</definedName>
    <definedName name="ITEM2.4.1">#REF!</definedName>
    <definedName name="ITEM2.4.2" localSheetId="5">#REF!</definedName>
    <definedName name="ITEM2.4.2" localSheetId="3">#REF!</definedName>
    <definedName name="ITEM2.4.2">#REF!</definedName>
    <definedName name="ITEM3.1.1">#REF!</definedName>
    <definedName name="ITEM3.2.1" localSheetId="5">#REF!</definedName>
    <definedName name="ITEM3.2.1" localSheetId="3">#REF!</definedName>
    <definedName name="ITEM3.2.1">#REF!</definedName>
    <definedName name="ITEM3.2.2">#REF!</definedName>
    <definedName name="ITEM3.2.3">#REF!</definedName>
    <definedName name="ITEM3.2.4">#REF!</definedName>
    <definedName name="ITEM3.3.1">#REF!</definedName>
    <definedName name="ITEM3.4.1" localSheetId="5">#REF!</definedName>
    <definedName name="ITEM3.4.1" localSheetId="3">#REF!</definedName>
    <definedName name="ITEM3.4.1">#REF!</definedName>
    <definedName name="ITEM3.4.2" localSheetId="5">#REF!</definedName>
    <definedName name="ITEM3.4.2" localSheetId="3">#REF!</definedName>
    <definedName name="ITEM3.4.2">#REF!</definedName>
    <definedName name="ITEM3.5">#REF!</definedName>
    <definedName name="ITEM3.6" localSheetId="5">#REF!</definedName>
    <definedName name="ITEM3.6" localSheetId="3">#REF!</definedName>
    <definedName name="ITEM3.6">#REF!</definedName>
    <definedName name="ITEM4.1.1">#REF!</definedName>
    <definedName name="ITEM4.1.2">#REF!</definedName>
    <definedName name="ITEM4.2.1">#REF!</definedName>
    <definedName name="ITEM4.2.2">#REF!</definedName>
    <definedName name="ITEM4.4.3">#REF!</definedName>
    <definedName name="ITEM4.4.4">#REF!</definedName>
    <definedName name="ITEM4.4.5">#REF!</definedName>
    <definedName name="ITEM4.4.6">#REF!</definedName>
    <definedName name="ITEM4.5">#REF!</definedName>
    <definedName name="ITEM4.9.1">#REF!</definedName>
    <definedName name="ITEM4.9.2">#REF!</definedName>
    <definedName name="ITEM4.9.3">#REF!</definedName>
    <definedName name="ITEM4.9.4">#REF!</definedName>
    <definedName name="ITEM4.9.5">#REF!</definedName>
    <definedName name="ITEM4.9.6">#REF!</definedName>
    <definedName name="ITEM5.1.1.1">#REF!</definedName>
    <definedName name="ITEM5.1.1.2">#REF!</definedName>
    <definedName name="ITEM5.1.1.3">#REF!</definedName>
    <definedName name="ITEM5.1.1.4">#REF!</definedName>
    <definedName name="ITEM5.1.1.5">#REF!</definedName>
    <definedName name="ITEM5.1.1.6">#REF!</definedName>
    <definedName name="ITEM5.1.1.7">#REF!</definedName>
    <definedName name="ITEM5.1.1.8">#REF!</definedName>
    <definedName name="ITEM5.1.2.1">#REF!</definedName>
    <definedName name="ITEM5.1.2.2">#REF!</definedName>
    <definedName name="ITEM5.1.2.3">#REF!</definedName>
    <definedName name="ITEM5.1.2.4">#REF!</definedName>
    <definedName name="ITEM5.1.2.5">#REF!</definedName>
    <definedName name="ITEM5.1.2.6">#REF!</definedName>
    <definedName name="ITEM5.1.2.7">#REF!</definedName>
    <definedName name="ITEM5.1.2.8">#REF!</definedName>
    <definedName name="ITEM5.1.2.9">#REF!</definedName>
    <definedName name="ITEM5.1.4">#REF!</definedName>
    <definedName name="ITEM5.1.5">#REF!</definedName>
    <definedName name="ITEM5.1.6">#REF!</definedName>
    <definedName name="ITEM5.1.7">#REF!</definedName>
    <definedName name="ITEM5.1.7.1">#REF!</definedName>
    <definedName name="ITEM5.2.2.1">#REF!</definedName>
    <definedName name="ITEM5.2.2.2">#REF!</definedName>
    <definedName name="ITEM5.2.2.3">#REF!</definedName>
    <definedName name="ITEM5.2.2.4">#REF!</definedName>
    <definedName name="ITEM5.2.2.5">#REF!</definedName>
    <definedName name="ITEM5.2.2.6" localSheetId="5">#REF!</definedName>
    <definedName name="ITEM5.2.2.6" localSheetId="3">#REF!</definedName>
    <definedName name="ITEM5.2.2.6">#REF!</definedName>
    <definedName name="ITEM5.3.1" localSheetId="5">'[7]25-27RC. PIPE(3หน้า)'!#REF!</definedName>
    <definedName name="ITEM5.3.1" localSheetId="3">'[7]25-27RC. PIPE(3หน้า)'!#REF!</definedName>
    <definedName name="ITEM5.3.1">'[7]25-27RC. PIPE(3หน้า)'!#REF!</definedName>
    <definedName name="ITEM5.3.2" localSheetId="5">'[7]25-27RC. PIPE(3หน้า)'!#REF!</definedName>
    <definedName name="ITEM5.3.2" localSheetId="3">'[7]25-27RC. PIPE(3หน้า)'!#REF!</definedName>
    <definedName name="ITEM5.3.2">'[7]25-27RC. PIPE(3หน้า)'!#REF!</definedName>
    <definedName name="ITEM5.3.3" localSheetId="5">'[7]25-27RC. PIPE(3หน้า)'!#REF!</definedName>
    <definedName name="ITEM5.3.3" localSheetId="3">'[7]25-27RC. PIPE(3หน้า)'!#REF!</definedName>
    <definedName name="ITEM5.3.3">'[7]25-27RC. PIPE(3หน้า)'!#REF!</definedName>
    <definedName name="ITEM5.4.1" localSheetId="5">'[7]25-27RC. PIPE(3หน้า)'!#REF!</definedName>
    <definedName name="ITEM5.4.1" localSheetId="3">'[7]25-27RC. PIPE(3หน้า)'!#REF!</definedName>
    <definedName name="ITEM5.4.1">'[7]25-27RC. PIPE(3หน้า)'!#REF!</definedName>
    <definedName name="ITEM5.4.2" localSheetId="5">'[7]25-27RC. PIPE(3หน้า)'!#REF!</definedName>
    <definedName name="ITEM5.4.2" localSheetId="3">'[7]25-27RC. PIPE(3หน้า)'!#REF!</definedName>
    <definedName name="ITEM5.4.2">'[7]25-27RC. PIPE(3หน้า)'!#REF!</definedName>
    <definedName name="ITEM5.4.3" localSheetId="5">'[7]25-27RC. PIPE(3หน้า)'!#REF!</definedName>
    <definedName name="ITEM5.4.3" localSheetId="3">'[7]25-27RC. PIPE(3หน้า)'!#REF!</definedName>
    <definedName name="ITEM5.4.3">'[7]25-27RC. PIPE(3หน้า)'!#REF!</definedName>
    <definedName name="ITEM6.1.1">#REF!</definedName>
    <definedName name="ITEM6.1.10">#REF!</definedName>
    <definedName name="ITEM6.1.11">#REF!</definedName>
    <definedName name="ITEM6.1.12">#REF!</definedName>
    <definedName name="ITEM6.1.13">#REF!</definedName>
    <definedName name="ITEM6.1.14">#REF!</definedName>
    <definedName name="ITEM6.1.15">#REF!</definedName>
    <definedName name="ITEM6.1.16">#REF!</definedName>
    <definedName name="ITEM6.1.17">#REF!</definedName>
    <definedName name="ITEM6.1.18">#REF!</definedName>
    <definedName name="ITEM6.1.2.2">#REF!</definedName>
    <definedName name="ITEM6.1.3">#REF!</definedName>
    <definedName name="ITEM6.1.4.1">#REF!</definedName>
    <definedName name="ITEM6.1.4.2">#REF!</definedName>
    <definedName name="ITEM6.1.8">#REF!</definedName>
    <definedName name="ITEM6.1.9">#REF!</definedName>
    <definedName name="ITEM6.10.1">#REF!</definedName>
    <definedName name="ITEM6.10.4.1" localSheetId="5">'[7]42หลักกิโล'!#REF!</definedName>
    <definedName name="ITEM6.10.4.1" localSheetId="3">'[7]42หลักกิโล'!#REF!</definedName>
    <definedName name="ITEM6.10.4.1">'[7]42หลักกิโล'!#REF!</definedName>
    <definedName name="ITEM6.10.4.2" localSheetId="5">'[7]42หลักกิโล'!#REF!</definedName>
    <definedName name="ITEM6.10.4.2" localSheetId="3">'[7]42หลักกิโล'!#REF!</definedName>
    <definedName name="ITEM6.10.4.2">'[7]42หลักกิโล'!#REF!</definedName>
    <definedName name="ITEM6.11.2.2">#REF!</definedName>
    <definedName name="ITEM6.11.3.1">#REF!</definedName>
    <definedName name="ITEM6.11.3.2">#REF!</definedName>
    <definedName name="ITEM6.11.4.1">#REF!</definedName>
    <definedName name="ITEM6.11.4.1.2">#REF!</definedName>
    <definedName name="ITEM6.11.5.1">#REF!</definedName>
    <definedName name="ITEM6.12.10.1">#REF!</definedName>
    <definedName name="ITEM6.13.2.1">#REF!</definedName>
    <definedName name="ITEM6.14.1">#REF!</definedName>
    <definedName name="ITEM6.14.2">#REF!</definedName>
    <definedName name="ITEM6.15.4" localSheetId="5">#REF!</definedName>
    <definedName name="ITEM6.15.4" localSheetId="3">#REF!</definedName>
    <definedName name="ITEM6.15.4">#REF!</definedName>
    <definedName name="ITEM6.15.4.2">#REF!</definedName>
    <definedName name="ITEM6.15.7">#REF!</definedName>
    <definedName name="ITEM6.16">#REF!</definedName>
    <definedName name="ITEM6.17.1">#REF!</definedName>
    <definedName name="ITEM6.17.2">#REF!</definedName>
    <definedName name="ITEM6.17.3">#REF!</definedName>
    <definedName name="ITEM6.17.4">#REF!</definedName>
    <definedName name="ITEM6.17.5">#REF!</definedName>
    <definedName name="ITEM6.17.6">#REF!</definedName>
    <definedName name="ITEM6.18.4.1">#REF!</definedName>
    <definedName name="ITEM6.2.1">#REF!</definedName>
    <definedName name="ITEM6.2.2">#REF!</definedName>
    <definedName name="ITEM6.21" localSheetId="5">'[7]52ป้ายชั่วคราว+ด่าน'!#REF!</definedName>
    <definedName name="ITEM6.21" localSheetId="3">'[7]52ป้ายชั่วคราว+ด่าน'!#REF!</definedName>
    <definedName name="ITEM6.21">'[7]52ป้ายชั่วคราว+ด่าน'!#REF!</definedName>
    <definedName name="ITEM6.22" localSheetId="5">'[7]52ป้ายชั่วคราว+ด่าน'!#REF!</definedName>
    <definedName name="ITEM6.22" localSheetId="3">'[7]52ป้ายชั่วคราว+ด่าน'!#REF!</definedName>
    <definedName name="ITEM6.22">'[7]52ป้ายชั่วคราว+ด่าน'!#REF!</definedName>
    <definedName name="ITEM6.3.1.1">#REF!</definedName>
    <definedName name="ITEM6.3.1.2.1">#REF!</definedName>
    <definedName name="ITEM6.3.1.2.2">#REF!</definedName>
    <definedName name="ITEM6.3.1.2.3">#REF!</definedName>
    <definedName name="ITEM6.3.1.2.4">#REF!</definedName>
    <definedName name="ITEM6.3.1.2.5">#REF!</definedName>
    <definedName name="ITEM6.3.1.2.6">#REF!</definedName>
    <definedName name="ITEM6.3.1.2.7">#REF!</definedName>
    <definedName name="ITEM6.3.1.2.8">#REF!</definedName>
    <definedName name="ITEM6.3.1.3.1">#REF!</definedName>
    <definedName name="ITEM6.3.1.3.2">#REF!</definedName>
    <definedName name="ITEM6.3.1.4.1">#REF!</definedName>
    <definedName name="ITEM6.3.1.4.2">#REF!</definedName>
    <definedName name="ITEM6.3.1.4.3">#REF!</definedName>
    <definedName name="ITEM6.3.1.5">#REF!</definedName>
    <definedName name="ITEM6.3.1.6">#REF!</definedName>
    <definedName name="ITEM6.3.1.7">#REF!</definedName>
    <definedName name="ITEM6.3.10">#REF!</definedName>
    <definedName name="ITEM6.3.11">#REF!</definedName>
    <definedName name="ITEM6.3.12.1">#REF!</definedName>
    <definedName name="ITEM6.3.12.2">#REF!</definedName>
    <definedName name="ITEM6.3.12.3">#REF!</definedName>
    <definedName name="ITEM6.3.13.1">#REF!</definedName>
    <definedName name="ITEM6.3.14.1">#REF!</definedName>
    <definedName name="ITEM6.3.14.2">#REF!</definedName>
    <definedName name="ITEM6.3.14.3">#REF!</definedName>
    <definedName name="ITEM6.3.2">#REF!</definedName>
    <definedName name="ITEM6.3.3.1.1">#REF!</definedName>
    <definedName name="ITEM6.3.3.1.2">#REF!</definedName>
    <definedName name="ITEM6.3.3.1.3">#REF!</definedName>
    <definedName name="ITEM6.3.3.1.4">#REF!</definedName>
    <definedName name="ITEM6.3.3.1.5">#REF!</definedName>
    <definedName name="ITEM6.3.3.2.1">#REF!</definedName>
    <definedName name="ITEM6.3.3.2.2">#REF!</definedName>
    <definedName name="ITEM6.3.3.2.3">#REF!</definedName>
    <definedName name="ITEM6.3.3.2.4">#REF!</definedName>
    <definedName name="ITEM6.3.3.2.5">#REF!</definedName>
    <definedName name="ITEM6.3.4">#REF!</definedName>
    <definedName name="ITEM6.3.6.1">#REF!</definedName>
    <definedName name="ITEM6.3.6.2">#REF!</definedName>
    <definedName name="ITEM6.3.6.3">#REF!</definedName>
    <definedName name="ITEM6.3.6.4">#REF!</definedName>
    <definedName name="ITEM6.3.7">#REF!</definedName>
    <definedName name="ITEM6.3.8.1">#REF!</definedName>
    <definedName name="ITEM6.3.8.2">#REF!</definedName>
    <definedName name="ITEM6.4.1">#REF!</definedName>
    <definedName name="ITEM6.4.2">#REF!</definedName>
    <definedName name="ITEM6.4.3">#REF!</definedName>
    <definedName name="ITEM6.4.4">#REF!</definedName>
    <definedName name="ITEM6.4.5.1">#REF!</definedName>
    <definedName name="ITEM6.4.5.2">#REF!</definedName>
    <definedName name="ITEM6.4.5.3">#REF!</definedName>
    <definedName name="ITEM6.4.5.4">#REF!</definedName>
    <definedName name="ITEM6.4.6.1">#REF!</definedName>
    <definedName name="ITEM6.4.6.2">#REF!</definedName>
    <definedName name="ITEM6.4.6.3">#REF!</definedName>
    <definedName name="ITEM6.4.6.4">#REF!</definedName>
    <definedName name="ITEM6.4.6.5">#REF!</definedName>
    <definedName name="ITEM6.5.1">#REF!</definedName>
    <definedName name="ITEM6.5.2">#REF!</definedName>
    <definedName name="ITEM6.6.1" localSheetId="5">#REF!</definedName>
    <definedName name="ITEM6.6.1" localSheetId="3">#REF!</definedName>
    <definedName name="ITEM6.6.1">#REF!</definedName>
    <definedName name="ITEM6.6.2">#REF!</definedName>
    <definedName name="ITEM6.7.1">#REF!</definedName>
    <definedName name="ITEM6.8.1">#REF!</definedName>
    <definedName name="ITEM6.9.1.1">#REF!</definedName>
    <definedName name="ITEM6.9.1.2">#REF!</definedName>
    <definedName name="L">#REF!</definedName>
    <definedName name="mc">#REF!</definedName>
    <definedName name="no_box">[8]Worksheet!$L$8</definedName>
    <definedName name="pd">#REF!</definedName>
    <definedName name="PIPE1.2" localSheetId="5">'[7]25-27RC. PIPE(3หน้า)'!#REF!</definedName>
    <definedName name="PIPE1.2" localSheetId="3">'[7]25-27RC. PIPE(3หน้า)'!#REF!</definedName>
    <definedName name="PIPE1.2">'[7]25-27RC. PIPE(3หน้า)'!#REF!</definedName>
    <definedName name="PIPE1.5" localSheetId="5">'[7]25-27RC. PIPE(3หน้า)'!#REF!</definedName>
    <definedName name="PIPE1.5" localSheetId="3">'[7]25-27RC. PIPE(3หน้า)'!#REF!</definedName>
    <definedName name="PIPE1.5">'[7]25-27RC. PIPE(3หน้า)'!#REF!</definedName>
    <definedName name="PIPE40" localSheetId="5">'[7]25-27RC. PIPE(3หน้า)'!#REF!</definedName>
    <definedName name="PIPE40" localSheetId="3">'[7]25-27RC. PIPE(3หน้า)'!#REF!</definedName>
    <definedName name="PIPE40">'[7]25-27RC. PIPE(3หน้า)'!#REF!</definedName>
    <definedName name="PIPE60" localSheetId="5">'[7]25-27RC. PIPE(3หน้า)'!#REF!</definedName>
    <definedName name="PIPE60" localSheetId="3">'[7]25-27RC. PIPE(3หน้า)'!#REF!</definedName>
    <definedName name="PIPE60">'[7]25-27RC. PIPE(3หน้า)'!#REF!</definedName>
    <definedName name="PIPE80" localSheetId="5">'[7]25-27RC. PIPE(3หน้า)'!#REF!</definedName>
    <definedName name="PIPE80" localSheetId="3">'[7]25-27RC. PIPE(3หน้า)'!#REF!</definedName>
    <definedName name="PIPE80">'[7]25-27RC. PIPE(3หน้า)'!#REF!</definedName>
    <definedName name="_xlnm.Print_Area" localSheetId="4">ค่าใช้จ่ายพิเศษ!$1:$25</definedName>
    <definedName name="_xlnm.Print_Area" localSheetId="6">งานครุภันฑ์!$A$1:$J$95</definedName>
    <definedName name="_xlnm.Print_Area" localSheetId="5">'ปร.4 ก่อสร้าง'!$A$1:$J$336</definedName>
    <definedName name="_xlnm.Print_Area" localSheetId="2">'ปร.5 (ก)'!$A$1:$F$26</definedName>
    <definedName name="_xlnm.Print_Area" localSheetId="3">'ปร.5 (ข)'!$A$1:$F$22</definedName>
    <definedName name="_xlnm.Print_Area" localSheetId="1">ปร.6!$A$1:$D$22</definedName>
    <definedName name="_xlnm.Print_Titles" localSheetId="6">งานครุภันฑ์!$1:$8</definedName>
    <definedName name="_xlnm.Print_Titles" localSheetId="5">'ปร.4 ก่อสร้าง'!$1:$8</definedName>
    <definedName name="rb">'[5]10 ข้อมูลวัสดุ-ค่าดำเนิน'!$X$15</definedName>
    <definedName name="rbb">'[5]10 ข้อมูลวัสดุ-ค่าดำเนิน'!$X$15</definedName>
    <definedName name="RET">'[9]11 ข้อมูลงานCon'!$R$11</definedName>
    <definedName name="ROCK.AC" localSheetId="5">'[7]3ข้อมูลวัสดุ-ค่าดำเนิน'!#REF!</definedName>
    <definedName name="ROCK.AC" localSheetId="3">'[7]3ข้อมูลวัสดุ-ค่าดำเนิน'!#REF!</definedName>
    <definedName name="ROCK.AC">'[7]3ข้อมูลวัสดุ-ค่าดำเนิน'!#REF!</definedName>
    <definedName name="rrr">'[4]10 ข้อมูลวัสดุ-ค่าดำเนิน'!$X$15</definedName>
    <definedName name="S">#REF!</definedName>
    <definedName name="SB">'[5]12 ข้อมูลงานไม้แบบ'!$W$29</definedName>
    <definedName name="SBB">'[5]12 ข้อมูลงานไม้แบบ'!$W$29</definedName>
    <definedName name="sss">'[4]12 ข้อมูลงานไม้แบบ'!$W$29</definedName>
    <definedName name="wb">'[5]10 ข้อมูลวัสดุ-ค่าดำเนิน'!$X$19</definedName>
    <definedName name="wbb">'[5]10 ข้อมูลวัสดุ-ค่าดำเนิน'!$X$19</definedName>
    <definedName name="ww">'[4]10 ข้อมูลวัสดุ-ค่าดำเนิน'!$X$19</definedName>
    <definedName name="xx">#REF!</definedName>
    <definedName name="yy">#REF!</definedName>
    <definedName name="ดินถม">#REF!</definedName>
    <definedName name="ทรายถม">#REF!</definedName>
    <definedName name="ทรายผสม">#REF!</definedName>
    <definedName name="ฟา" localSheetId="5">#REF!</definedName>
    <definedName name="ฟา" localSheetId="3">#REF!</definedName>
    <definedName name="ฟา">#REF!</definedName>
    <definedName name="ฟๅ" localSheetId="5">#REF!</definedName>
    <definedName name="ฟๅ" localSheetId="3">#REF!</definedName>
    <definedName name="ฟๅ">#REF!</definedName>
    <definedName name="มอนต่า">#REF!</definedName>
    <definedName name="ไม้แบบ1">#REF!</definedName>
    <definedName name="ไม้แบบ2">#REF!</definedName>
    <definedName name="สะพาน">#REF!</definedName>
    <definedName name="หยาบ">#REF!</definedName>
    <definedName name="หินsingle">#REF!</definedName>
    <definedName name="หินคลุก">#REF!</definedName>
    <definedName name="หินผสม">#REF!</definedName>
    <definedName name="หินแอสฟัลท์">#REF!</definedName>
  </definedNames>
  <calcPr calcId="181029"/>
</workbook>
</file>

<file path=xl/calcChain.xml><?xml version="1.0" encoding="utf-8"?>
<calcChain xmlns="http://schemas.openxmlformats.org/spreadsheetml/2006/main">
  <c r="C16" i="19" l="1"/>
  <c r="H322" i="24" l="1"/>
  <c r="I322" i="24" s="1"/>
  <c r="H323" i="24"/>
  <c r="I323" i="24" s="1"/>
  <c r="H324" i="24"/>
  <c r="I324" i="24" s="1"/>
  <c r="H325" i="24"/>
  <c r="I325" i="24" s="1"/>
  <c r="H326" i="24"/>
  <c r="I326" i="24" s="1"/>
  <c r="H327" i="24"/>
  <c r="I327" i="24" s="1"/>
  <c r="H328" i="24"/>
  <c r="I328" i="24" s="1"/>
  <c r="H329" i="24"/>
  <c r="I329" i="24" s="1"/>
  <c r="H330" i="24"/>
  <c r="I330" i="24" s="1"/>
  <c r="H331" i="24"/>
  <c r="I331" i="24" s="1"/>
  <c r="H332" i="24"/>
  <c r="I332" i="24" s="1"/>
  <c r="H333" i="24"/>
  <c r="I333" i="24" s="1"/>
  <c r="H334" i="24"/>
  <c r="I334" i="24" s="1"/>
  <c r="H321" i="24"/>
  <c r="I321" i="24" s="1"/>
  <c r="H311" i="24"/>
  <c r="H312" i="24"/>
  <c r="H313" i="24"/>
  <c r="F313" i="24"/>
  <c r="H314" i="24"/>
  <c r="F314" i="24"/>
  <c r="H315" i="24"/>
  <c r="F315" i="24"/>
  <c r="H208" i="24"/>
  <c r="F208" i="24"/>
  <c r="H209" i="24"/>
  <c r="F209" i="24"/>
  <c r="H210" i="24"/>
  <c r="F210" i="24"/>
  <c r="H211" i="24"/>
  <c r="F211" i="24"/>
  <c r="H212" i="24"/>
  <c r="F212" i="24"/>
  <c r="H213" i="24"/>
  <c r="F213" i="24"/>
  <c r="H214" i="24"/>
  <c r="F214" i="24"/>
  <c r="H216" i="24"/>
  <c r="F216" i="24"/>
  <c r="H217" i="24"/>
  <c r="F217" i="24"/>
  <c r="H218" i="24"/>
  <c r="F218" i="24"/>
  <c r="H219" i="24"/>
  <c r="F219" i="24"/>
  <c r="H220" i="24"/>
  <c r="F220" i="24"/>
  <c r="H222" i="24"/>
  <c r="F222" i="24"/>
  <c r="H223" i="24"/>
  <c r="F223" i="24"/>
  <c r="H224" i="24"/>
  <c r="F224" i="24"/>
  <c r="H225" i="24"/>
  <c r="F225" i="24"/>
  <c r="H226" i="24"/>
  <c r="F226" i="24"/>
  <c r="H228" i="24"/>
  <c r="F228" i="24"/>
  <c r="H229" i="24"/>
  <c r="F229" i="24"/>
  <c r="H231" i="24"/>
  <c r="F231" i="24"/>
  <c r="H232" i="24"/>
  <c r="F232" i="24"/>
  <c r="H233" i="24"/>
  <c r="F233" i="24"/>
  <c r="H234" i="24"/>
  <c r="F234" i="24"/>
  <c r="H236" i="24"/>
  <c r="F236" i="24"/>
  <c r="H237" i="24"/>
  <c r="F237" i="24"/>
  <c r="H238" i="24"/>
  <c r="F238" i="24"/>
  <c r="H239" i="24"/>
  <c r="F239" i="24"/>
  <c r="H240" i="24"/>
  <c r="F240" i="24"/>
  <c r="H241" i="24"/>
  <c r="F241" i="24"/>
  <c r="H242" i="24"/>
  <c r="F242" i="24"/>
  <c r="H243" i="24"/>
  <c r="F243" i="24"/>
  <c r="H244" i="24"/>
  <c r="F244" i="24"/>
  <c r="H245" i="24"/>
  <c r="F245" i="24"/>
  <c r="H246" i="24"/>
  <c r="F246" i="24"/>
  <c r="H247" i="24"/>
  <c r="F247" i="24"/>
  <c r="H248" i="24"/>
  <c r="F248" i="24"/>
  <c r="G249" i="24"/>
  <c r="H249" i="24" s="1"/>
  <c r="F249" i="24"/>
  <c r="H250" i="24"/>
  <c r="F250" i="24"/>
  <c r="G251" i="24"/>
  <c r="H251" i="24" s="1"/>
  <c r="F251" i="24"/>
  <c r="H252" i="24"/>
  <c r="F252" i="24"/>
  <c r="H253" i="24"/>
  <c r="F253" i="24"/>
  <c r="H254" i="24"/>
  <c r="F254" i="24"/>
  <c r="H257" i="24"/>
  <c r="F257" i="24"/>
  <c r="H258" i="24"/>
  <c r="F258" i="24"/>
  <c r="H259" i="24"/>
  <c r="F259" i="24"/>
  <c r="H261" i="24"/>
  <c r="F261" i="24"/>
  <c r="H262" i="24"/>
  <c r="F262" i="24"/>
  <c r="H263" i="24"/>
  <c r="F263" i="24"/>
  <c r="H264" i="24"/>
  <c r="F264" i="24"/>
  <c r="H265" i="24"/>
  <c r="F265" i="24"/>
  <c r="H266" i="24"/>
  <c r="F266" i="24"/>
  <c r="H267" i="24"/>
  <c r="F267" i="24"/>
  <c r="H268" i="24"/>
  <c r="F268" i="24"/>
  <c r="H269" i="24"/>
  <c r="F269" i="24"/>
  <c r="H270" i="24"/>
  <c r="F270" i="24"/>
  <c r="H271" i="24"/>
  <c r="F271" i="24"/>
  <c r="C272" i="24"/>
  <c r="H272" i="24" s="1"/>
  <c r="H274" i="24"/>
  <c r="F274" i="24"/>
  <c r="H275" i="24"/>
  <c r="F275" i="24"/>
  <c r="H276" i="24"/>
  <c r="F276" i="24"/>
  <c r="H277" i="24"/>
  <c r="F277" i="24"/>
  <c r="H279" i="24"/>
  <c r="F279" i="24"/>
  <c r="H280" i="24"/>
  <c r="F280" i="24"/>
  <c r="H282" i="24"/>
  <c r="F282" i="24"/>
  <c r="H283" i="24"/>
  <c r="F283" i="24"/>
  <c r="H284" i="24"/>
  <c r="F284" i="24"/>
  <c r="H285" i="24"/>
  <c r="F285" i="24"/>
  <c r="H286" i="24"/>
  <c r="F286" i="24"/>
  <c r="H288" i="24"/>
  <c r="F288" i="24"/>
  <c r="H289" i="24"/>
  <c r="F289" i="24"/>
  <c r="F290" i="24"/>
  <c r="I290" i="24" s="1"/>
  <c r="H292" i="24"/>
  <c r="F292" i="24"/>
  <c r="H293" i="24"/>
  <c r="F293" i="24"/>
  <c r="H294" i="24"/>
  <c r="F294" i="24"/>
  <c r="H295" i="24"/>
  <c r="F295" i="24"/>
  <c r="H296" i="24"/>
  <c r="F296" i="24"/>
  <c r="H297" i="24"/>
  <c r="F297" i="24"/>
  <c r="H298" i="24"/>
  <c r="F298" i="24"/>
  <c r="H299" i="24"/>
  <c r="F299" i="24"/>
  <c r="H300" i="24"/>
  <c r="F300" i="24"/>
  <c r="H301" i="24"/>
  <c r="F301" i="24"/>
  <c r="H303" i="24"/>
  <c r="F303" i="24"/>
  <c r="H304" i="24"/>
  <c r="F304" i="24"/>
  <c r="H119" i="24"/>
  <c r="F119" i="24"/>
  <c r="H120" i="24"/>
  <c r="F120" i="24"/>
  <c r="C122" i="24"/>
  <c r="H122" i="24" s="1"/>
  <c r="H124" i="24"/>
  <c r="F124" i="24"/>
  <c r="H126" i="24"/>
  <c r="F126" i="24"/>
  <c r="H127" i="24"/>
  <c r="F127" i="24"/>
  <c r="H128" i="24"/>
  <c r="F128" i="24"/>
  <c r="H131" i="24"/>
  <c r="F131" i="24"/>
  <c r="H132" i="24"/>
  <c r="F132" i="24"/>
  <c r="H134" i="24"/>
  <c r="F134" i="24"/>
  <c r="H135" i="24"/>
  <c r="F135" i="24"/>
  <c r="C136" i="24"/>
  <c r="F136" i="24" s="1"/>
  <c r="C137" i="24"/>
  <c r="H137" i="24" s="1"/>
  <c r="C138" i="24"/>
  <c r="F138" i="24" s="1"/>
  <c r="H139" i="24"/>
  <c r="F139" i="24"/>
  <c r="H140" i="24"/>
  <c r="F140" i="24"/>
  <c r="H141" i="24"/>
  <c r="F141" i="24"/>
  <c r="H142" i="24"/>
  <c r="F142" i="24"/>
  <c r="H143" i="24"/>
  <c r="F143" i="24"/>
  <c r="H144" i="24"/>
  <c r="F144" i="24"/>
  <c r="H146" i="24"/>
  <c r="F146" i="24"/>
  <c r="H147" i="24"/>
  <c r="F147" i="24"/>
  <c r="H148" i="24"/>
  <c r="F148" i="24"/>
  <c r="H149" i="24"/>
  <c r="F149" i="24"/>
  <c r="H150" i="24"/>
  <c r="F150" i="24"/>
  <c r="H151" i="24"/>
  <c r="F151" i="24"/>
  <c r="H152" i="24"/>
  <c r="F152" i="24"/>
  <c r="H153" i="24"/>
  <c r="F153" i="24"/>
  <c r="H154" i="24"/>
  <c r="F154" i="24"/>
  <c r="H155" i="24"/>
  <c r="F155" i="24"/>
  <c r="H156" i="24"/>
  <c r="F156" i="24"/>
  <c r="H157" i="24"/>
  <c r="F157" i="24"/>
  <c r="H158" i="24"/>
  <c r="F158" i="24"/>
  <c r="H159" i="24"/>
  <c r="F159" i="24"/>
  <c r="H160" i="24"/>
  <c r="F160" i="24"/>
  <c r="H161" i="24"/>
  <c r="F161" i="24"/>
  <c r="H162" i="24"/>
  <c r="F162" i="24"/>
  <c r="H163" i="24"/>
  <c r="F163" i="24"/>
  <c r="H164" i="24"/>
  <c r="F164" i="24"/>
  <c r="H165" i="24"/>
  <c r="F165" i="24"/>
  <c r="H166" i="24"/>
  <c r="F166" i="24"/>
  <c r="H167" i="24"/>
  <c r="F167" i="24"/>
  <c r="H168" i="24"/>
  <c r="F168" i="24"/>
  <c r="H169" i="24"/>
  <c r="E169" i="24"/>
  <c r="F169" i="24" s="1"/>
  <c r="H170" i="24"/>
  <c r="E170" i="24"/>
  <c r="F170" i="24" s="1"/>
  <c r="H171" i="24"/>
  <c r="E171" i="24"/>
  <c r="F171" i="24" s="1"/>
  <c r="H172" i="24"/>
  <c r="E172" i="24"/>
  <c r="F172" i="24" s="1"/>
  <c r="H173" i="24"/>
  <c r="E173" i="24"/>
  <c r="F173" i="24" s="1"/>
  <c r="H174" i="24"/>
  <c r="E174" i="24"/>
  <c r="F174" i="24" s="1"/>
  <c r="H175" i="24"/>
  <c r="E175" i="24"/>
  <c r="F175" i="24" s="1"/>
  <c r="H176" i="24"/>
  <c r="E176" i="24"/>
  <c r="F176" i="24" s="1"/>
  <c r="H177" i="24"/>
  <c r="E177" i="24"/>
  <c r="F177" i="24" s="1"/>
  <c r="H178" i="24"/>
  <c r="E178" i="24"/>
  <c r="F178" i="24" s="1"/>
  <c r="H179" i="24"/>
  <c r="E179" i="24"/>
  <c r="F179" i="24" s="1"/>
  <c r="H180" i="24"/>
  <c r="F180" i="24"/>
  <c r="H181" i="24"/>
  <c r="F181" i="24"/>
  <c r="H182" i="24"/>
  <c r="F182" i="24"/>
  <c r="H183" i="24"/>
  <c r="F183" i="24"/>
  <c r="H12" i="24"/>
  <c r="F12" i="24"/>
  <c r="H13" i="24"/>
  <c r="F13" i="24"/>
  <c r="H14" i="24"/>
  <c r="F14" i="24"/>
  <c r="H15" i="24"/>
  <c r="F15" i="24"/>
  <c r="H16" i="24"/>
  <c r="F16" i="24"/>
  <c r="H17" i="24"/>
  <c r="F17" i="24"/>
  <c r="H18" i="24"/>
  <c r="F18" i="24"/>
  <c r="G19" i="24"/>
  <c r="H19" i="24" s="1"/>
  <c r="F19" i="24"/>
  <c r="H21" i="24"/>
  <c r="H23" i="24"/>
  <c r="F23" i="24"/>
  <c r="H24" i="24"/>
  <c r="F24" i="24"/>
  <c r="H25" i="24"/>
  <c r="F25" i="24"/>
  <c r="H26" i="24"/>
  <c r="F26" i="24"/>
  <c r="H27" i="24"/>
  <c r="F27" i="24"/>
  <c r="H28" i="24"/>
  <c r="F28" i="24"/>
  <c r="G29" i="24"/>
  <c r="H29" i="24" s="1"/>
  <c r="F29" i="24"/>
  <c r="H30" i="24"/>
  <c r="I30" i="24" s="1"/>
  <c r="H31" i="24"/>
  <c r="F31" i="24"/>
  <c r="H32" i="24"/>
  <c r="F32" i="24"/>
  <c r="H33" i="24"/>
  <c r="F33" i="24"/>
  <c r="H34" i="24"/>
  <c r="F34" i="24"/>
  <c r="H35" i="24"/>
  <c r="F35" i="24"/>
  <c r="H36" i="24"/>
  <c r="F36" i="24"/>
  <c r="H37" i="24"/>
  <c r="F37" i="24"/>
  <c r="H38" i="24"/>
  <c r="F38" i="24"/>
  <c r="H39" i="24"/>
  <c r="F39" i="24"/>
  <c r="H41" i="24"/>
  <c r="F41" i="24"/>
  <c r="H42" i="24"/>
  <c r="F42" i="24"/>
  <c r="H43" i="24"/>
  <c r="F43" i="24"/>
  <c r="H44" i="24"/>
  <c r="F44" i="24"/>
  <c r="H45" i="24"/>
  <c r="F45" i="24"/>
  <c r="H46" i="24"/>
  <c r="F46" i="24"/>
  <c r="G47" i="24"/>
  <c r="H47" i="24" s="1"/>
  <c r="F47" i="24"/>
  <c r="H48" i="24"/>
  <c r="F48" i="24"/>
  <c r="H49" i="24"/>
  <c r="F49" i="24"/>
  <c r="H50" i="24"/>
  <c r="F50" i="24"/>
  <c r="H51" i="24"/>
  <c r="F51" i="24"/>
  <c r="H52" i="24"/>
  <c r="F52" i="24"/>
  <c r="H53" i="24"/>
  <c r="F53" i="24"/>
  <c r="H54" i="24"/>
  <c r="F54" i="24"/>
  <c r="G55" i="24"/>
  <c r="H55" i="24" s="1"/>
  <c r="F55" i="24"/>
  <c r="H56" i="24"/>
  <c r="F56" i="24"/>
  <c r="H57" i="24"/>
  <c r="F57" i="24"/>
  <c r="H59" i="24"/>
  <c r="F59" i="24"/>
  <c r="H60" i="24"/>
  <c r="F60" i="24"/>
  <c r="H61" i="24"/>
  <c r="F61" i="24"/>
  <c r="H62" i="24"/>
  <c r="F62" i="24"/>
  <c r="H63" i="24"/>
  <c r="F63" i="24"/>
  <c r="H64" i="24"/>
  <c r="F64" i="24"/>
  <c r="H65" i="24"/>
  <c r="F65" i="24"/>
  <c r="H66" i="24"/>
  <c r="F66" i="24"/>
  <c r="H67" i="24"/>
  <c r="F67" i="24"/>
  <c r="H68" i="24"/>
  <c r="F68" i="24"/>
  <c r="H69" i="24"/>
  <c r="F69" i="24"/>
  <c r="H70" i="24"/>
  <c r="F70" i="24"/>
  <c r="H71" i="24"/>
  <c r="F71" i="24"/>
  <c r="H72" i="24"/>
  <c r="H73" i="24"/>
  <c r="F73" i="24"/>
  <c r="H74" i="24"/>
  <c r="F74" i="24"/>
  <c r="H76" i="24"/>
  <c r="F76" i="24"/>
  <c r="H77" i="24"/>
  <c r="F77" i="24"/>
  <c r="H78" i="24"/>
  <c r="F78" i="24"/>
  <c r="H79" i="24"/>
  <c r="F79" i="24"/>
  <c r="H80" i="24"/>
  <c r="F80" i="24"/>
  <c r="G81" i="24"/>
  <c r="H81" i="24" s="1"/>
  <c r="F81" i="24"/>
  <c r="H82" i="24"/>
  <c r="I82" i="24" s="1"/>
  <c r="H83" i="24"/>
  <c r="F83" i="24"/>
  <c r="H84" i="24"/>
  <c r="F84" i="24"/>
  <c r="H85" i="24"/>
  <c r="F85" i="24"/>
  <c r="H86" i="24"/>
  <c r="F86" i="24"/>
  <c r="H87" i="24"/>
  <c r="F87" i="24"/>
  <c r="H88" i="24"/>
  <c r="F88" i="24"/>
  <c r="H89" i="24"/>
  <c r="F89" i="24"/>
  <c r="H90" i="24"/>
  <c r="I90" i="24" s="1"/>
  <c r="H91" i="24"/>
  <c r="F91" i="24"/>
  <c r="H92" i="24"/>
  <c r="F92" i="24"/>
  <c r="H94" i="24"/>
  <c r="F94" i="24"/>
  <c r="H95" i="24"/>
  <c r="F95" i="24"/>
  <c r="H96" i="24"/>
  <c r="F96" i="24"/>
  <c r="H97" i="24"/>
  <c r="F97" i="24"/>
  <c r="H98" i="24"/>
  <c r="F98" i="24"/>
  <c r="G99" i="24"/>
  <c r="H99" i="24" s="1"/>
  <c r="F99" i="24"/>
  <c r="H100" i="24"/>
  <c r="F100" i="24"/>
  <c r="H101" i="24"/>
  <c r="F101" i="24"/>
  <c r="H102" i="24"/>
  <c r="F102" i="24"/>
  <c r="H103" i="24"/>
  <c r="F103" i="24"/>
  <c r="H104" i="24"/>
  <c r="F104" i="24"/>
  <c r="H105" i="24"/>
  <c r="F105" i="24"/>
  <c r="H106" i="24"/>
  <c r="F106" i="24"/>
  <c r="H108" i="24"/>
  <c r="H110" i="24"/>
  <c r="I110" i="24" s="1"/>
  <c r="H111" i="24"/>
  <c r="I111" i="24" s="1"/>
  <c r="H112" i="24"/>
  <c r="F112" i="24"/>
  <c r="H113" i="24"/>
  <c r="F113" i="24"/>
  <c r="H114" i="24"/>
  <c r="F114" i="24"/>
  <c r="B21" i="19"/>
  <c r="C2" i="27"/>
  <c r="D2" i="27"/>
  <c r="E2" i="27"/>
  <c r="G2" i="27"/>
  <c r="C3" i="27"/>
  <c r="D3" i="27"/>
  <c r="E3" i="27"/>
  <c r="G3" i="27"/>
  <c r="D4" i="27"/>
  <c r="E4" i="27"/>
  <c r="G4" i="27"/>
  <c r="D6" i="27"/>
  <c r="F6" i="27"/>
  <c r="G6" i="27"/>
  <c r="D7" i="27"/>
  <c r="E7" i="27"/>
  <c r="F7" i="27"/>
  <c r="G7" i="27"/>
  <c r="D8" i="27"/>
  <c r="F8" i="27"/>
  <c r="G8" i="27"/>
  <c r="D9" i="27"/>
  <c r="F9" i="27"/>
  <c r="G9" i="27"/>
  <c r="D10" i="27"/>
  <c r="F10" i="27"/>
  <c r="G10" i="27"/>
  <c r="D13" i="27"/>
  <c r="F13" i="27"/>
  <c r="G13" i="27"/>
  <c r="C14" i="27"/>
  <c r="D14" i="27"/>
  <c r="E14" i="27"/>
  <c r="F14" i="27"/>
  <c r="G14" i="27"/>
  <c r="D15" i="27"/>
  <c r="F15" i="27"/>
  <c r="G15" i="27"/>
  <c r="D16" i="27"/>
  <c r="F16" i="27"/>
  <c r="G16" i="27"/>
  <c r="D17" i="27"/>
  <c r="F17" i="27"/>
  <c r="G17" i="27"/>
  <c r="D20" i="27"/>
  <c r="F20" i="27"/>
  <c r="G20" i="27"/>
  <c r="C21" i="27"/>
  <c r="D21" i="27"/>
  <c r="E21" i="27"/>
  <c r="F21" i="27"/>
  <c r="G21" i="27"/>
  <c r="D22" i="27"/>
  <c r="F22" i="27"/>
  <c r="G22" i="27"/>
  <c r="D23" i="27"/>
  <c r="F23" i="27"/>
  <c r="G23" i="27"/>
  <c r="D26" i="27"/>
  <c r="F26" i="27"/>
  <c r="G26" i="27"/>
  <c r="C27" i="27"/>
  <c r="D27" i="27"/>
  <c r="E27" i="27"/>
  <c r="F27" i="27"/>
  <c r="G27" i="27"/>
  <c r="D28" i="27"/>
  <c r="F28" i="27"/>
  <c r="G28" i="27"/>
  <c r="D29" i="27"/>
  <c r="F29" i="27"/>
  <c r="G29" i="27"/>
  <c r="C30" i="27"/>
  <c r="D30" i="27"/>
  <c r="F30" i="27"/>
  <c r="G30" i="27"/>
  <c r="D31" i="27"/>
  <c r="F31" i="27"/>
  <c r="G31" i="27"/>
  <c r="C34" i="27"/>
  <c r="D34" i="27"/>
  <c r="E34" i="27"/>
  <c r="F34" i="27"/>
  <c r="G34" i="27"/>
  <c r="C35" i="27"/>
  <c r="D35" i="27"/>
  <c r="E35" i="27"/>
  <c r="F35" i="27"/>
  <c r="G35" i="27"/>
  <c r="C36" i="27"/>
  <c r="D36" i="27"/>
  <c r="E36" i="27"/>
  <c r="F36" i="27"/>
  <c r="G36" i="27"/>
  <c r="D37" i="27"/>
  <c r="F37" i="27"/>
  <c r="G37" i="27"/>
  <c r="D38" i="27"/>
  <c r="F38" i="27"/>
  <c r="G38" i="27"/>
  <c r="C41" i="27"/>
  <c r="D41" i="27"/>
  <c r="E41" i="27"/>
  <c r="F41" i="27"/>
  <c r="G41" i="27"/>
  <c r="C42" i="27"/>
  <c r="D42" i="27"/>
  <c r="E42" i="27"/>
  <c r="F42" i="27"/>
  <c r="G42" i="27"/>
  <c r="C43" i="27"/>
  <c r="D43" i="27"/>
  <c r="E43" i="27"/>
  <c r="F43" i="27"/>
  <c r="G43" i="27"/>
  <c r="D44" i="27"/>
  <c r="F44" i="27"/>
  <c r="G44" i="27"/>
  <c r="D45" i="27"/>
  <c r="F45" i="27"/>
  <c r="G45" i="27"/>
  <c r="D46" i="27"/>
  <c r="F46" i="27"/>
  <c r="G46" i="27"/>
  <c r="F12" i="30"/>
  <c r="H12" i="30"/>
  <c r="F13" i="30"/>
  <c r="H13" i="30"/>
  <c r="E14" i="30"/>
  <c r="F14" i="30"/>
  <c r="H14" i="30"/>
  <c r="E15" i="30"/>
  <c r="F15" i="30" s="1"/>
  <c r="H15" i="30"/>
  <c r="E17" i="30"/>
  <c r="F17" i="30"/>
  <c r="H17" i="30"/>
  <c r="I17" i="30"/>
  <c r="E18" i="30"/>
  <c r="F18" i="30" s="1"/>
  <c r="H18" i="30"/>
  <c r="F19" i="30"/>
  <c r="I19" i="30" s="1"/>
  <c r="E20" i="30"/>
  <c r="F20" i="30" s="1"/>
  <c r="H20" i="30"/>
  <c r="E21" i="30"/>
  <c r="F21" i="30" s="1"/>
  <c r="H21" i="30"/>
  <c r="E22" i="30"/>
  <c r="F22" i="30" s="1"/>
  <c r="H22" i="30"/>
  <c r="E23" i="30"/>
  <c r="F23" i="30"/>
  <c r="H23" i="30"/>
  <c r="I23" i="30"/>
  <c r="E24" i="30"/>
  <c r="F24" i="30"/>
  <c r="H24" i="30"/>
  <c r="I24" i="30"/>
  <c r="E25" i="30"/>
  <c r="F25" i="30" s="1"/>
  <c r="H25" i="30"/>
  <c r="E26" i="30"/>
  <c r="F26" i="30" s="1"/>
  <c r="H26" i="30"/>
  <c r="E27" i="30"/>
  <c r="F27" i="30" s="1"/>
  <c r="H27" i="30"/>
  <c r="E28" i="30"/>
  <c r="F28" i="30"/>
  <c r="H28" i="30"/>
  <c r="I28" i="30" s="1"/>
  <c r="E30" i="30"/>
  <c r="F30" i="30" s="1"/>
  <c r="H30" i="30"/>
  <c r="E31" i="30"/>
  <c r="F31" i="30" s="1"/>
  <c r="H31" i="30"/>
  <c r="E32" i="30"/>
  <c r="F32" i="30" s="1"/>
  <c r="H32" i="30"/>
  <c r="E33" i="30"/>
  <c r="F33" i="30" s="1"/>
  <c r="H33" i="30"/>
  <c r="E34" i="30"/>
  <c r="F34" i="30" s="1"/>
  <c r="H34" i="30"/>
  <c r="E35" i="30"/>
  <c r="F35" i="30"/>
  <c r="I35" i="30" s="1"/>
  <c r="E36" i="30"/>
  <c r="F36" i="30" s="1"/>
  <c r="I36" i="30" s="1"/>
  <c r="E38" i="30"/>
  <c r="F38" i="30" s="1"/>
  <c r="I38" i="30" s="1"/>
  <c r="E39" i="30"/>
  <c r="F39" i="30"/>
  <c r="I39" i="30" s="1"/>
  <c r="F40" i="30"/>
  <c r="H40" i="30"/>
  <c r="I40" i="30"/>
  <c r="E42" i="30"/>
  <c r="F42" i="30"/>
  <c r="H42" i="30"/>
  <c r="E43" i="30"/>
  <c r="F43" i="30" s="1"/>
  <c r="H43" i="30"/>
  <c r="E44" i="30"/>
  <c r="F44" i="30" s="1"/>
  <c r="H44" i="30"/>
  <c r="F45" i="30"/>
  <c r="I45" i="30" s="1"/>
  <c r="H45" i="30"/>
  <c r="F46" i="30"/>
  <c r="H46" i="30"/>
  <c r="F50" i="30"/>
  <c r="H50" i="30"/>
  <c r="I50" i="30" s="1"/>
  <c r="F51" i="30"/>
  <c r="H51" i="30"/>
  <c r="I51" i="30" s="1"/>
  <c r="F52" i="30"/>
  <c r="H52" i="30"/>
  <c r="F53" i="30"/>
  <c r="H53" i="30"/>
  <c r="I53" i="30" s="1"/>
  <c r="F54" i="30"/>
  <c r="H54" i="30"/>
  <c r="I54" i="30" s="1"/>
  <c r="F55" i="30"/>
  <c r="H55" i="30"/>
  <c r="I55" i="30" s="1"/>
  <c r="F56" i="30"/>
  <c r="H56" i="30"/>
  <c r="I56" i="30"/>
  <c r="F57" i="30"/>
  <c r="H57" i="30"/>
  <c r="I57" i="30" s="1"/>
  <c r="F58" i="30"/>
  <c r="H58" i="30"/>
  <c r="F59" i="30"/>
  <c r="H59" i="30"/>
  <c r="F60" i="30"/>
  <c r="H60" i="30"/>
  <c r="F65" i="30"/>
  <c r="H65" i="30"/>
  <c r="I65" i="30" s="1"/>
  <c r="F66" i="30"/>
  <c r="H66" i="30"/>
  <c r="I66" i="30" s="1"/>
  <c r="F67" i="30"/>
  <c r="H67" i="30"/>
  <c r="I67" i="30" s="1"/>
  <c r="F68" i="30"/>
  <c r="H68" i="30"/>
  <c r="I68" i="30" s="1"/>
  <c r="F69" i="30"/>
  <c r="H69" i="30"/>
  <c r="I69" i="30"/>
  <c r="F70" i="30"/>
  <c r="H70" i="30"/>
  <c r="F71" i="30"/>
  <c r="H71" i="30"/>
  <c r="F72" i="30"/>
  <c r="H72" i="30"/>
  <c r="I72" i="30" s="1"/>
  <c r="F73" i="30"/>
  <c r="H73" i="30"/>
  <c r="I73" i="30" s="1"/>
  <c r="F74" i="30"/>
  <c r="H74" i="30"/>
  <c r="I74" i="30" s="1"/>
  <c r="F75" i="30"/>
  <c r="H75" i="30"/>
  <c r="F78" i="30"/>
  <c r="H78" i="30"/>
  <c r="F79" i="30"/>
  <c r="H79" i="30"/>
  <c r="I79" i="30" s="1"/>
  <c r="F80" i="30"/>
  <c r="H80" i="30"/>
  <c r="F81" i="30"/>
  <c r="H81" i="30"/>
  <c r="I81" i="30" s="1"/>
  <c r="F82" i="30"/>
  <c r="H82" i="30"/>
  <c r="F83" i="30"/>
  <c r="H83" i="30"/>
  <c r="F84" i="30"/>
  <c r="H84" i="30"/>
  <c r="I84" i="30" s="1"/>
  <c r="F85" i="30"/>
  <c r="H85" i="30"/>
  <c r="F86" i="30"/>
  <c r="H86" i="30"/>
  <c r="I86" i="30" s="1"/>
  <c r="F87" i="30"/>
  <c r="H87" i="30"/>
  <c r="I87" i="30" s="1"/>
  <c r="F88" i="30"/>
  <c r="H88" i="30"/>
  <c r="I88" i="30" s="1"/>
  <c r="F89" i="30"/>
  <c r="H89" i="30"/>
  <c r="F90" i="30"/>
  <c r="H90" i="30"/>
  <c r="F91" i="30"/>
  <c r="H91" i="30"/>
  <c r="F92" i="30"/>
  <c r="H92" i="30"/>
  <c r="F189" i="24"/>
  <c r="G189" i="24"/>
  <c r="H189" i="24" s="1"/>
  <c r="F190" i="24"/>
  <c r="G190" i="24"/>
  <c r="H190" i="24" s="1"/>
  <c r="F194" i="24"/>
  <c r="F195" i="24" s="1"/>
  <c r="H194" i="24"/>
  <c r="H195" i="24" s="1"/>
  <c r="F198" i="24"/>
  <c r="H198" i="24"/>
  <c r="F199" i="24"/>
  <c r="H199" i="24"/>
  <c r="F203" i="24"/>
  <c r="H203" i="24"/>
  <c r="F204" i="24"/>
  <c r="H204" i="24"/>
  <c r="B14" i="7"/>
  <c r="B12" i="19" s="1"/>
  <c r="B10" i="19"/>
  <c r="B11" i="19"/>
  <c r="I91" i="30" l="1"/>
  <c r="I13" i="30"/>
  <c r="I90" i="30"/>
  <c r="I89" i="30"/>
  <c r="I75" i="30"/>
  <c r="I59" i="30"/>
  <c r="I34" i="30"/>
  <c r="I83" i="30"/>
  <c r="I58" i="30"/>
  <c r="I78" i="30"/>
  <c r="I85" i="30"/>
  <c r="I15" i="30"/>
  <c r="I20" i="30"/>
  <c r="I44" i="30"/>
  <c r="I71" i="30"/>
  <c r="I21" i="30"/>
  <c r="I32" i="30"/>
  <c r="I22" i="30"/>
  <c r="I43" i="30"/>
  <c r="I82" i="30"/>
  <c r="I31" i="30"/>
  <c r="I46" i="30"/>
  <c r="I30" i="30"/>
  <c r="I80" i="30"/>
  <c r="I27" i="30"/>
  <c r="I70" i="30"/>
  <c r="I25" i="30"/>
  <c r="I42" i="30"/>
  <c r="I18" i="30"/>
  <c r="I92" i="30"/>
  <c r="I14" i="30"/>
  <c r="I60" i="30"/>
  <c r="I26" i="30"/>
  <c r="I52" i="30"/>
  <c r="I62" i="30" s="1"/>
  <c r="I33" i="30"/>
  <c r="I166" i="24"/>
  <c r="F95" i="30"/>
  <c r="I12" i="30"/>
  <c r="H95" i="30"/>
  <c r="I254" i="24"/>
  <c r="I240" i="24"/>
  <c r="I236" i="24"/>
  <c r="I149" i="24"/>
  <c r="I74" i="24"/>
  <c r="I17" i="24"/>
  <c r="I244" i="24"/>
  <c r="I225" i="24"/>
  <c r="I81" i="24"/>
  <c r="I69" i="24"/>
  <c r="I65" i="24"/>
  <c r="I61" i="24"/>
  <c r="I44" i="24"/>
  <c r="I336" i="24"/>
  <c r="C22" i="31" s="1"/>
  <c r="I203" i="24"/>
  <c r="I208" i="24"/>
  <c r="F191" i="24"/>
  <c r="I296" i="24"/>
  <c r="I257" i="24"/>
  <c r="I161" i="24"/>
  <c r="I154" i="24"/>
  <c r="I152" i="24"/>
  <c r="I289" i="24"/>
  <c r="I279" i="24"/>
  <c r="I84" i="24"/>
  <c r="H200" i="24"/>
  <c r="I144" i="24"/>
  <c r="I120" i="24"/>
  <c r="I293" i="24"/>
  <c r="I282" i="24"/>
  <c r="I216" i="24"/>
  <c r="I51" i="24"/>
  <c r="I43" i="24"/>
  <c r="I38" i="24"/>
  <c r="I34" i="24"/>
  <c r="I16" i="24"/>
  <c r="I238" i="24"/>
  <c r="I228" i="24"/>
  <c r="I91" i="24"/>
  <c r="I303" i="24"/>
  <c r="I294" i="24"/>
  <c r="I264" i="24"/>
  <c r="I253" i="24"/>
  <c r="I245" i="24"/>
  <c r="I237" i="24"/>
  <c r="I217" i="24"/>
  <c r="I113" i="24"/>
  <c r="I89" i="24"/>
  <c r="I85" i="24"/>
  <c r="I134" i="24"/>
  <c r="I127" i="24"/>
  <c r="I98" i="24"/>
  <c r="I76" i="24"/>
  <c r="I32" i="24"/>
  <c r="I18" i="24"/>
  <c r="I234" i="24"/>
  <c r="I229" i="24"/>
  <c r="I224" i="24"/>
  <c r="I189" i="24"/>
  <c r="I131" i="24"/>
  <c r="I106" i="24"/>
  <c r="I68" i="24"/>
  <c r="I26" i="24"/>
  <c r="I173" i="24"/>
  <c r="I132" i="24"/>
  <c r="I248" i="24"/>
  <c r="I92" i="24"/>
  <c r="I25" i="24"/>
  <c r="I146" i="24"/>
  <c r="I304" i="24"/>
  <c r="I295" i="24"/>
  <c r="I280" i="24"/>
  <c r="I266" i="24"/>
  <c r="I251" i="24"/>
  <c r="I198" i="24"/>
  <c r="I104" i="24"/>
  <c r="I46" i="24"/>
  <c r="I42" i="24"/>
  <c r="I33" i="24"/>
  <c r="I183" i="24"/>
  <c r="F122" i="24"/>
  <c r="F184" i="24" s="1"/>
  <c r="I246" i="24"/>
  <c r="I214" i="24"/>
  <c r="H205" i="24"/>
  <c r="I96" i="24"/>
  <c r="I70" i="24"/>
  <c r="I62" i="24"/>
  <c r="I49" i="24"/>
  <c r="I182" i="24"/>
  <c r="I167" i="24"/>
  <c r="I140" i="24"/>
  <c r="F272" i="24"/>
  <c r="I272" i="24" s="1"/>
  <c r="I268" i="24"/>
  <c r="I223" i="24"/>
  <c r="I156" i="24"/>
  <c r="I153" i="24"/>
  <c r="I88" i="24"/>
  <c r="I77" i="24"/>
  <c r="I64" i="24"/>
  <c r="I48" i="24"/>
  <c r="I24" i="24"/>
  <c r="I15" i="24"/>
  <c r="I157" i="24"/>
  <c r="F137" i="24"/>
  <c r="I137" i="24" s="1"/>
  <c r="I126" i="24"/>
  <c r="I301" i="24"/>
  <c r="I297" i="24"/>
  <c r="I288" i="24"/>
  <c r="I259" i="24"/>
  <c r="I250" i="24"/>
  <c r="I243" i="24"/>
  <c r="I174" i="24"/>
  <c r="I99" i="24"/>
  <c r="I80" i="24"/>
  <c r="I63" i="24"/>
  <c r="I47" i="24"/>
  <c r="I141" i="24"/>
  <c r="I286" i="24"/>
  <c r="I276" i="24"/>
  <c r="I271" i="24"/>
  <c r="I219" i="24"/>
  <c r="I315" i="24"/>
  <c r="I95" i="24"/>
  <c r="I79" i="24"/>
  <c r="I59" i="24"/>
  <c r="I50" i="24"/>
  <c r="I179" i="24"/>
  <c r="I163" i="24"/>
  <c r="I160" i="24"/>
  <c r="I124" i="24"/>
  <c r="I292" i="24"/>
  <c r="I263" i="24"/>
  <c r="I37" i="24"/>
  <c r="I159" i="24"/>
  <c r="I139" i="24"/>
  <c r="I274" i="24"/>
  <c r="I262" i="24"/>
  <c r="I247" i="24"/>
  <c r="I226" i="24"/>
  <c r="I213" i="24"/>
  <c r="I195" i="24"/>
  <c r="I105" i="24"/>
  <c r="I101" i="24"/>
  <c r="I78" i="24"/>
  <c r="I56" i="24"/>
  <c r="I28" i="24"/>
  <c r="I181" i="24"/>
  <c r="I265" i="24"/>
  <c r="I100" i="24"/>
  <c r="I178" i="24"/>
  <c r="I151" i="24"/>
  <c r="I148" i="24"/>
  <c r="I176" i="24"/>
  <c r="I114" i="24"/>
  <c r="I103" i="24"/>
  <c r="I67" i="24"/>
  <c r="I60" i="24"/>
  <c r="I52" i="24"/>
  <c r="I45" i="24"/>
  <c r="I31" i="24"/>
  <c r="I27" i="24"/>
  <c r="I12" i="24"/>
  <c r="I171" i="24"/>
  <c r="I150" i="24"/>
  <c r="I143" i="24"/>
  <c r="H136" i="24"/>
  <c r="I136" i="24" s="1"/>
  <c r="I299" i="24"/>
  <c r="I269" i="24"/>
  <c r="I239" i="24"/>
  <c r="I232" i="24"/>
  <c r="I218" i="24"/>
  <c r="I211" i="24"/>
  <c r="I158" i="24"/>
  <c r="F200" i="24"/>
  <c r="I190" i="24"/>
  <c r="F108" i="24"/>
  <c r="I108" i="24" s="1"/>
  <c r="I102" i="24"/>
  <c r="I73" i="24"/>
  <c r="I66" i="24"/>
  <c r="I55" i="24"/>
  <c r="I41" i="24"/>
  <c r="I29" i="24"/>
  <c r="I23" i="24"/>
  <c r="I180" i="24"/>
  <c r="I142" i="24"/>
  <c r="I298" i="24"/>
  <c r="I277" i="24"/>
  <c r="I252" i="24"/>
  <c r="I231" i="24"/>
  <c r="I210" i="24"/>
  <c r="I87" i="24"/>
  <c r="I54" i="24"/>
  <c r="I36" i="24"/>
  <c r="I14" i="24"/>
  <c r="I170" i="24"/>
  <c r="I162" i="24"/>
  <c r="I155" i="24"/>
  <c r="I147" i="24"/>
  <c r="H138" i="24"/>
  <c r="I138" i="24" s="1"/>
  <c r="I135" i="24"/>
  <c r="I119" i="24"/>
  <c r="I285" i="24"/>
  <c r="I267" i="24"/>
  <c r="I261" i="24"/>
  <c r="I242" i="24"/>
  <c r="I222" i="24"/>
  <c r="I209" i="24"/>
  <c r="I314" i="24"/>
  <c r="I112" i="24"/>
  <c r="I94" i="24"/>
  <c r="I83" i="24"/>
  <c r="I57" i="24"/>
  <c r="I39" i="24"/>
  <c r="I128" i="24"/>
  <c r="I284" i="24"/>
  <c r="I241" i="24"/>
  <c r="I220" i="24"/>
  <c r="I313" i="24"/>
  <c r="I168" i="24"/>
  <c r="I204" i="24"/>
  <c r="I97" i="24"/>
  <c r="I86" i="24"/>
  <c r="I71" i="24"/>
  <c r="I53" i="24"/>
  <c r="I35" i="24"/>
  <c r="I19" i="24"/>
  <c r="I13" i="24"/>
  <c r="I172" i="24"/>
  <c r="I164" i="24"/>
  <c r="I300" i="24"/>
  <c r="I283" i="24"/>
  <c r="I275" i="24"/>
  <c r="I270" i="24"/>
  <c r="I258" i="24"/>
  <c r="I233" i="24"/>
  <c r="I212" i="24"/>
  <c r="F312" i="24"/>
  <c r="I312" i="24" s="1"/>
  <c r="H20" i="24"/>
  <c r="F20" i="24"/>
  <c r="H107" i="24"/>
  <c r="F107" i="24"/>
  <c r="I175" i="24"/>
  <c r="I165" i="24"/>
  <c r="H109" i="24"/>
  <c r="F109" i="24"/>
  <c r="I177" i="24"/>
  <c r="H305" i="24"/>
  <c r="I249" i="24"/>
  <c r="H310" i="24"/>
  <c r="F310" i="24"/>
  <c r="H309" i="24"/>
  <c r="F309" i="24"/>
  <c r="I169" i="24"/>
  <c r="H308" i="24"/>
  <c r="F308" i="24"/>
  <c r="F72" i="24"/>
  <c r="I72" i="24" s="1"/>
  <c r="H191" i="24"/>
  <c r="I199" i="24"/>
  <c r="F311" i="24"/>
  <c r="I311" i="24" s="1"/>
  <c r="I194" i="24"/>
  <c r="F205" i="24"/>
  <c r="F21" i="24"/>
  <c r="I21" i="24" s="1"/>
  <c r="I76" i="30" l="1"/>
  <c r="I93" i="30"/>
  <c r="I47" i="30"/>
  <c r="I122" i="24"/>
  <c r="I184" i="24" s="1"/>
  <c r="I95" i="30"/>
  <c r="C11" i="23" s="1"/>
  <c r="E11" i="23" s="1"/>
  <c r="E18" i="23" s="1"/>
  <c r="B19" i="23" s="1"/>
  <c r="I200" i="24"/>
  <c r="I191" i="24"/>
  <c r="I205" i="24"/>
  <c r="F305" i="24"/>
  <c r="I109" i="24"/>
  <c r="I309" i="24"/>
  <c r="I305" i="24"/>
  <c r="C13" i="7" s="1"/>
  <c r="E13" i="7" s="1"/>
  <c r="H184" i="24"/>
  <c r="I20" i="24"/>
  <c r="I310" i="24"/>
  <c r="H316" i="24"/>
  <c r="I308" i="24"/>
  <c r="H115" i="24"/>
  <c r="I107" i="24"/>
  <c r="F316" i="24"/>
  <c r="C17" i="19" l="1"/>
  <c r="C18" i="19" s="1"/>
  <c r="C11" i="19"/>
  <c r="I316" i="24"/>
  <c r="C14" i="7" s="1"/>
  <c r="I115" i="24"/>
  <c r="I185" i="24" s="1"/>
  <c r="I318" i="24" l="1"/>
  <c r="C14" i="19" s="1"/>
  <c r="C12" i="7"/>
  <c r="C12" i="19"/>
  <c r="E14" i="7"/>
  <c r="C10" i="19" l="1"/>
  <c r="E12" i="7"/>
  <c r="E21" i="7" s="1"/>
  <c r="B22" i="7" s="1"/>
  <c r="C15" i="19"/>
  <c r="C19" i="19" l="1"/>
  <c r="C24" i="3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Personal</author>
  </authors>
  <commentList>
    <comment ref="A21" authorId="0" shapeId="0" xr:uid="{311DE1A8-ED4B-4903-866D-AF461B035276}">
      <text>
        <r>
          <rPr>
            <b/>
            <sz val="9"/>
            <color indexed="81"/>
            <rFont val="Tahoma"/>
            <family val="2"/>
          </rPr>
          <t>Personal: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Personal</author>
  </authors>
  <commentList>
    <comment ref="A21" authorId="0" shapeId="0" xr:uid="{D93418CB-B5F6-4F6F-8706-768F00712C73}">
      <text>
        <r>
          <rPr>
            <b/>
            <sz val="9"/>
            <color indexed="81"/>
            <rFont val="Tahoma"/>
            <family val="2"/>
          </rPr>
          <t>Personal: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3" authorId="0" shapeId="0" xr:uid="{E839B629-1589-45E8-BF69-57681BBBB57F}">
      <text>
        <r>
          <rPr>
            <b/>
            <sz val="9"/>
            <color indexed="81"/>
            <rFont val="Tahoma"/>
            <family val="2"/>
          </rPr>
          <t>Personal: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Personal</author>
  </authors>
  <commentList>
    <comment ref="A18" authorId="0" shapeId="0" xr:uid="{C5CD2985-4E83-4E82-9B10-AB04156564C9}">
      <text>
        <r>
          <rPr>
            <b/>
            <sz val="9"/>
            <color indexed="81"/>
            <rFont val="Tahoma"/>
            <family val="2"/>
          </rPr>
          <t>Personal: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0" authorId="0" shapeId="0" xr:uid="{85AAF8B3-D371-45C2-9C04-840954C9FEB8}">
      <text>
        <r>
          <rPr>
            <b/>
            <sz val="9"/>
            <color indexed="81"/>
            <rFont val="Tahoma"/>
            <family val="2"/>
          </rPr>
          <t>Personal: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<sst xmlns="http://schemas.openxmlformats.org/spreadsheetml/2006/main" count="952" uniqueCount="392">
  <si>
    <t>ค่าวัสดุ</t>
  </si>
  <si>
    <t>และแรงงาน</t>
  </si>
  <si>
    <t>จำนวน</t>
  </si>
  <si>
    <t>ค่าแรงงาน</t>
  </si>
  <si>
    <t>หน่วย</t>
  </si>
  <si>
    <t>ชุด</t>
  </si>
  <si>
    <t>ตร.ม.</t>
  </si>
  <si>
    <t>ลำดับที่</t>
  </si>
  <si>
    <t>รายการ</t>
  </si>
  <si>
    <t>ราคาวัสดุสิ่งของ</t>
  </si>
  <si>
    <t>หมายเหตุ</t>
  </si>
  <si>
    <t>ราคาต่อหน่วย</t>
  </si>
  <si>
    <t>จำนวนเงิน</t>
  </si>
  <si>
    <t>สรุปผลการประมาณราคาค่าก่อสร้าง</t>
  </si>
  <si>
    <t>ค่าวัสดุและค่าแรงงาน</t>
  </si>
  <si>
    <t>FACTOR F</t>
  </si>
  <si>
    <t>ค่าก่อสร้างทั้งหมด</t>
  </si>
  <si>
    <t>รวมเป็นเงิน (บาท)</t>
  </si>
  <si>
    <t>สรุป</t>
  </si>
  <si>
    <t>ตัวอักษร</t>
  </si>
  <si>
    <t>ค่าก่อสร้าง</t>
  </si>
  <si>
    <t>(บาท)</t>
  </si>
  <si>
    <t>ค่าภาษีมูลค่าเพิ่ม (VAT) 7 %</t>
  </si>
  <si>
    <t>แบบสรุปราคากลางงานก่อสร้างอาคาร</t>
  </si>
  <si>
    <t xml:space="preserve">งานครุภัณฑ์ </t>
  </si>
  <si>
    <t>VAT 7%</t>
  </si>
  <si>
    <t>รวมทั้งสิ้นค่าก่อสร้างทั้งโครงการ</t>
  </si>
  <si>
    <t>ราคากลาง</t>
  </si>
  <si>
    <t xml:space="preserve">ตัวอักษร  :   </t>
  </si>
  <si>
    <t>งาน</t>
  </si>
  <si>
    <t>สรุปค่าครุภัณฑ์จัดซื้อ</t>
  </si>
  <si>
    <t>ภาษี</t>
  </si>
  <si>
    <t>มูลค่าเพิ่ม</t>
  </si>
  <si>
    <t>ประเภทงานครุภัณฑ์</t>
  </si>
  <si>
    <t xml:space="preserve">งานสถาปัตย์ </t>
  </si>
  <si>
    <t>งานรื้อถอน</t>
  </si>
  <si>
    <t>งานระบบไฟฟ้า</t>
  </si>
  <si>
    <t>งานสถาปัตย์</t>
  </si>
  <si>
    <t>เงื่อนไขการใช้ตาราง Factor F</t>
  </si>
  <si>
    <t>รวมเงิน งานระบบไฟฟ้า</t>
  </si>
  <si>
    <t>รวมเงิน ระบบแสงสว่าง</t>
  </si>
  <si>
    <t>งานระบบแสงสว่าง</t>
  </si>
  <si>
    <t>งานสายไฟฟ้า</t>
  </si>
  <si>
    <t xml:space="preserve"> - สายไฟฟ้า THW 2.5 sq.mm (IEC01)</t>
  </si>
  <si>
    <t xml:space="preserve"> - FITTING &amp; ACCESSORY </t>
  </si>
  <si>
    <t>เมตร</t>
  </si>
  <si>
    <t xml:space="preserve"> - ท่อ uPVC 20.00 mm</t>
  </si>
  <si>
    <t>ท่อน</t>
  </si>
  <si>
    <t>รวมเงิน งานสายไฟฟ้า</t>
  </si>
  <si>
    <t>ท่อร้อยสายไฟฟ้า</t>
  </si>
  <si>
    <t>รวมเงิน งานท่อร้อยสายไฟฟ้า</t>
  </si>
  <si>
    <t>ค่าแรง</t>
  </si>
  <si>
    <t>รวมทั้งสิ้น</t>
  </si>
  <si>
    <t xml:space="preserve">ขนาดเนื้อที่ก่อสร้างอาคาร                 </t>
  </si>
  <si>
    <t xml:space="preserve">เฉลี่ยราคาประมาณ                  </t>
  </si>
  <si>
    <t>บาท / ตร.ม.</t>
  </si>
  <si>
    <t xml:space="preserve">ขนาด              </t>
  </si>
  <si>
    <t>พื้น</t>
  </si>
  <si>
    <t>โครง</t>
  </si>
  <si>
    <t>ราคา</t>
  </si>
  <si>
    <t>แผ่นไม้ปิดปูพื้น</t>
  </si>
  <si>
    <t xml:space="preserve"> -  เต้ารับไฟฟ้าคู่</t>
  </si>
  <si>
    <t>รวมเงิน งานเต้ารับไฟฟ้า</t>
  </si>
  <si>
    <t>ประตูทางเข้า</t>
  </si>
  <si>
    <t>ผิวลามิเนต</t>
  </si>
  <si>
    <t>ร่องแสตน</t>
  </si>
  <si>
    <t>ห้องข้างหน้า</t>
  </si>
  <si>
    <t>บัว</t>
  </si>
  <si>
    <t>ผนังโปรเจคเตอ</t>
  </si>
  <si>
    <t>ผนังหลังห้อง</t>
  </si>
  <si>
    <t>ประตู</t>
  </si>
  <si>
    <t>โต๊ะประชุม</t>
  </si>
  <si>
    <t>3ม/ท่อน</t>
  </si>
  <si>
    <t>ไม้โครงเบญจพรรณ อบ จ๊อยท์ KP รุ่น KP 841 ขนาด 4 x 250 x 2.2 ซม. (แพ็ก 10 ชิ้น) สีธรรมชาติ</t>
  </si>
  <si>
    <t>ร่องสแตนเลส 10 มม. 2.4 ม. สีเงินเงา</t>
  </si>
  <si>
    <t>1แผ่น</t>
  </si>
  <si>
    <t>ตรม</t>
  </si>
  <si>
    <t>โต๊ะประธาน</t>
  </si>
  <si>
    <t>งานเต้ารับไฟฟ้า</t>
  </si>
  <si>
    <t>ส่วนราชการ  มหาวิทยาลัยราชภัฏนครศรีธรรมราช</t>
  </si>
  <si>
    <t xml:space="preserve"> - งานหลอดไฟฟ้า</t>
  </si>
  <si>
    <t>รวมค่าแรง</t>
  </si>
  <si>
    <t xml:space="preserve"> - สายไฟเต้ารับ</t>
  </si>
  <si>
    <t>จุด</t>
  </si>
  <si>
    <t xml:space="preserve"> - สายไฟสวิทซ์</t>
  </si>
  <si>
    <t>งานไฟฟ้าติดตั้งใหม่</t>
  </si>
  <si>
    <t>งานสวิทซ์</t>
  </si>
  <si>
    <t xml:space="preserve"> - สายไฟ</t>
  </si>
  <si>
    <t>งานสุขภัณฑ์</t>
  </si>
  <si>
    <t>งานสี</t>
  </si>
  <si>
    <t>งานฝ้าเพดาน</t>
  </si>
  <si>
    <t xml:space="preserve"> </t>
  </si>
  <si>
    <t xml:space="preserve"> - ชุดเต้ารับไฟฟ้า (รื้อถอน)</t>
  </si>
  <si>
    <t xml:space="preserve"> - ชุดเต้ารับไฟฟ้า (ย้ายตำหน่ง)</t>
  </si>
  <si>
    <t xml:space="preserve"> - ชุดสวิทซ์ (ย้ายตำหน่ง)</t>
  </si>
  <si>
    <t xml:space="preserve"> - แอร์ชนิดตั้งเเขวน (ย้ายตำหน่ง)</t>
  </si>
  <si>
    <t xml:space="preserve"> - ชุดแผงควบคุมเเอร์ (ย้ายตำหน่ง)</t>
  </si>
  <si>
    <t xml:space="preserve"> - สายไฟชุดแผงควบคุมเเอร์</t>
  </si>
  <si>
    <t xml:space="preserve"> - ผนัง 4.1 ผนังยิปซั่มบอร์ด หนา 9 มม. คร่าวเหล็กชุบสังกะสี (บุสองด้าน)</t>
  </si>
  <si>
    <t xml:space="preserve"> - ผนัง 4.2 ผนังยิปซั่มบอร์ด หนา 9 มม. คร่าวเหล็กชุบสังกะสี (บุด้านเดียว)</t>
  </si>
  <si>
    <t xml:space="preserve"> - รางเก็บสายไฟ PVC</t>
  </si>
  <si>
    <t>งานตกแต่งภายใน built-in</t>
  </si>
  <si>
    <t xml:space="preserve"> - ลำโพงตั้งพื้น (ย้ายตำหน่ง)</t>
  </si>
  <si>
    <t xml:space="preserve"> - เครื่องขยายเสียง (ย้ายตำหน่ง)</t>
  </si>
  <si>
    <t xml:space="preserve"> - ลำโพงติดผนัง (ย้ายตำหน่ง)</t>
  </si>
  <si>
    <t xml:space="preserve"> - AMW-V-AU-20P (ย้ายตำหน่ง)</t>
  </si>
  <si>
    <t xml:space="preserve"> - AMW-VGA-001P (ย้ายตำหน่ง)</t>
  </si>
  <si>
    <t xml:space="preserve"> - Public Address amplifier (ย้ายตำหน่ง)</t>
  </si>
  <si>
    <t xml:space="preserve"> - ชุดสวิทซ์พัดลมดูดอากาศ (ย้ายตำหน่ง)</t>
  </si>
  <si>
    <t xml:space="preserve"> - พัดลมดูดอากาศติดกระจก (รื้อถอน)</t>
  </si>
  <si>
    <t xml:space="preserve"> - RJ45 (รื้อถอน)</t>
  </si>
  <si>
    <t xml:space="preserve"> - ชุดสวิทซ์   (ย้ายตำหน่ง)</t>
  </si>
  <si>
    <t xml:space="preserve"> - ชุดเต้ารับไฟฟ้า  (รื้อถอน)</t>
  </si>
  <si>
    <t xml:space="preserve"> - ชุดเต้ารับไฟฟ้า  (ย้ายตำหน่ง)</t>
  </si>
  <si>
    <t>งานเต้ารับ  (1 ปลั๊ก)</t>
  </si>
  <si>
    <t>งานเต้ารับ  (2 ปลั๊ก)</t>
  </si>
  <si>
    <t>งานครุภัณฑ์</t>
  </si>
  <si>
    <t>งานประตูและหน้าต่าง</t>
  </si>
  <si>
    <t xml:space="preserve"> - ชุดขาบานเกล็ด ขนาด 4 นิ้ว 3 เกล็ด </t>
  </si>
  <si>
    <t xml:space="preserve"> - กระจกบานเกล็ดใส หนา 5 มม. (4 นิ้ว x 0.75 ม.)</t>
  </si>
  <si>
    <t>เกล็ด</t>
  </si>
  <si>
    <t xml:space="preserve"> - โต๊ะ (รื้อขนกองเก็บ)</t>
  </si>
  <si>
    <t xml:space="preserve"> - เก้าอี้ (รื้อขนกองเก็บ)</t>
  </si>
  <si>
    <t xml:space="preserve"> - ชั้นวางหนังสือ,ลิ้นชัก (รื้อขนกองเก็บ)</t>
  </si>
  <si>
    <t xml:space="preserve"> - ชุดบาร์คอมพิวเตอร์ (รื้อขนกองเก็บ)</t>
  </si>
  <si>
    <t xml:space="preserve"> - ชุดโซฟา (รื้อขนกองเก็บ)</t>
  </si>
  <si>
    <t xml:space="preserve"> - ผนังตกเเต่งเดิม (รื้อขนไป)</t>
  </si>
  <si>
    <t xml:space="preserve"> - ชุดเคาน์เตอร์บริการยืมคืนและฝ้า Built-in เดิม  (รื้อขนไป)</t>
  </si>
  <si>
    <t xml:space="preserve"> - ชุดคอมพิวเตอร์เดิม  (เคลื่อนย้าย-จัดเก็บ)</t>
  </si>
  <si>
    <t xml:space="preserve"> - เครื่องปริ้น Double A  (เคลื่อนย้าย-จัดเก็บ)</t>
  </si>
  <si>
    <t xml:space="preserve"> - ชุดเคาน์เตอร์เดิม (รื้อขนกองเก็บ)</t>
  </si>
  <si>
    <t xml:space="preserve"> - ตู้ปลา  (เคลื่อนย้าย-จัดเก็บ)</t>
  </si>
  <si>
    <t xml:space="preserve"> - เก้าอี้แถว (รื้อขนกองเก็บ)</t>
  </si>
  <si>
    <t xml:space="preserve"> - เก้าอี้เลคเชอร์ (รื้อขนกองเก็บ)</t>
  </si>
  <si>
    <t xml:space="preserve"> - ชุดพาร์ทิชั่น (รื้อขนกองเก็บ)</t>
  </si>
  <si>
    <t xml:space="preserve"> - ชุดกระจก (รื้อขนไป)</t>
  </si>
  <si>
    <t xml:space="preserve"> - ชุดอ่างล้างหน้าเเละก็อกน้ำ  (รื้อขนไป)</t>
  </si>
  <si>
    <t xml:space="preserve"> - ที่ใส่กระดาษชำระ (รื้อขนไป)</t>
  </si>
  <si>
    <t xml:space="preserve"> - ก๊อกล้างพื้น (รื้อขนไป)</t>
  </si>
  <si>
    <t xml:space="preserve"> - อ่างน้ำหินขัด (รื้อขนไป)</t>
  </si>
  <si>
    <t xml:space="preserve"> - สายฉีดชำระ (รื้อขนไป)</t>
  </si>
  <si>
    <t xml:space="preserve"> - ชุดสุขภัณฑ์นั่งยอง (รื้อขนไป)</t>
  </si>
  <si>
    <t xml:space="preserve"> - ชุดมู่ลี่เดิม (รื้อขนไป)</t>
  </si>
  <si>
    <t xml:space="preserve"> - ชุดประตูและบานกระจกติดตายเดิม Ex-D19   (รื้อขนไป)                                       (ขนาด 2.40 x 7.00 ม. )</t>
  </si>
  <si>
    <t xml:space="preserve"> - ชุดขาและกระจกบานเกล็ดเดิม Ex-W10  (รื้อขนไป)                                              (ไม่รวมช่องที่ติดพัดลมดูดอากาศ)</t>
  </si>
  <si>
    <t xml:space="preserve"> - ชั้น 1</t>
  </si>
  <si>
    <t xml:space="preserve"> - ชุด safety Breaker (รื้อถอน)</t>
  </si>
  <si>
    <t xml:space="preserve"> Factor F (1.3020)</t>
  </si>
  <si>
    <t xml:space="preserve"> - ฝ้า C2  (ฝ้ายิปซั่มบอร์ด ทีบาร์ รุ่นทนชื้น ขนาด 0.60x1.20 m.)</t>
  </si>
  <si>
    <t>ชั้น 2</t>
  </si>
  <si>
    <t>ชั้น 1</t>
  </si>
  <si>
    <t>ชั้น 3</t>
  </si>
  <si>
    <t>ชั้น 4</t>
  </si>
  <si>
    <t>ชั้น 5</t>
  </si>
  <si>
    <t>ชั้น 6</t>
  </si>
  <si>
    <t xml:space="preserve"> - ชั้นวางหนังสือ (เคลื่อนย้าย-จัดวางใหม่)</t>
  </si>
  <si>
    <t xml:space="preserve"> - ชุดโซฟา  (เคลื่อนย้าย-จัดวางใหม่)</t>
  </si>
  <si>
    <t xml:space="preserve"> - ฝ้า C1 ฝ้าเพดานเดิม  (รื้อขนไป)                                                                              (ฝ้าเพดานอคูสติกบอร์ด ขนาด 0.60 x 1.20 m.)</t>
  </si>
  <si>
    <t xml:space="preserve"> - ฝ้า C2 ฝ้าเพดานเดิม  (รื้อขนไป)                                                                              (ฝ้ายิปซั่มบอร์ด ทีบาร์ รุ่นทนชื้นขนาด 0.60 x 1.20 m.)</t>
  </si>
  <si>
    <t xml:space="preserve"> - ชั้น 2</t>
  </si>
  <si>
    <t xml:space="preserve"> - ชั้น 3</t>
  </si>
  <si>
    <t xml:space="preserve"> - ชั้น 5</t>
  </si>
  <si>
    <t xml:space="preserve"> - ท่อร้อยสายไฟ UPVC สีขาว 3/4" </t>
  </si>
  <si>
    <t xml:space="preserve"> - ท่อร้อยสายไฟ UPVC สีขาว 3/4"</t>
  </si>
  <si>
    <t>งานพัดลมดูดอากาศติดกระจก 8 นิ้ว</t>
  </si>
  <si>
    <t xml:space="preserve"> - ฝ้า C1  (ฝ้าเพดานอคูสติกบอร์ด ขนาด 59.3x119.4 cm.)</t>
  </si>
  <si>
    <t>งาน RJ45 (เต้ารับสาย LAN)</t>
  </si>
  <si>
    <t>งาน RJ11 (เต้ารับโทรศัพท์)</t>
  </si>
  <si>
    <t>งานรื้อถอนและย้ายตำแหน่งติดตั้งของเดิม</t>
  </si>
  <si>
    <t xml:space="preserve"> - RJ45 (ย้ายตำหน่ง)</t>
  </si>
  <si>
    <t xml:space="preserve"> - built-in 7  มุม Relax &amp; Bean Bag  (ชั้น 1,2,3,5)</t>
  </si>
  <si>
    <t xml:space="preserve"> - built-in 8  มุมนั่งอ่านแบบ Private 6 ล็อค  (ชั้น 1,2,3)</t>
  </si>
  <si>
    <t xml:space="preserve"> - built-in 11  เคาน์เตอร์เจ้าหน้าที่  (ชั้น 2-6)</t>
  </si>
  <si>
    <t xml:space="preserve"> - built-in 12  ผนังตกแต่ง  (ชั้น 2,3,6)</t>
  </si>
  <si>
    <t xml:space="preserve"> - built-in 13  ผนังตกแต่ง   (ชั้น 2,3)</t>
  </si>
  <si>
    <t xml:space="preserve"> - built-in 14  เสาตกแต่ง  (ชั้น 2,3,5)</t>
  </si>
  <si>
    <t xml:space="preserve"> - built-in 14A  เสาตกแต่ง  (ชั้น 1,2,3)</t>
  </si>
  <si>
    <t xml:space="preserve"> - built-in 14B  เสาตกแต่ง   (ชั้น 5)</t>
  </si>
  <si>
    <t xml:space="preserve"> - built-in 15  มุม Green Relax  (ชั้น 5)</t>
  </si>
  <si>
    <t xml:space="preserve"> - built-in 16  มุม Bean Bag  (ชั้น 4)</t>
  </si>
  <si>
    <t xml:space="preserve"> - built-in 10  เคาน์เตอร์บริการยืม-คืน  (ชั้น 1)</t>
  </si>
  <si>
    <t xml:space="preserve"> - built-in 9  เคาน์เตอร์บริการวารสารและสิ่งพิมพ์ต่อเนื่อง  (ชั้น 1) </t>
  </si>
  <si>
    <t xml:space="preserve"> - built-in 6  เคาน์เตอร์บริการคอมพิวเตอร์ 30 เครื่อง  (ชั้น 1)</t>
  </si>
  <si>
    <t xml:space="preserve"> - built-in 5  มุมโต๊ะเขียว  (ชั้น 1)</t>
  </si>
  <si>
    <t xml:space="preserve"> - built-in 1  ผนังตกแต่ง  (ชั้น 1) </t>
  </si>
  <si>
    <t xml:space="preserve"> - built-in 2  ผนังตกแต่ง  (ชั้น 1)</t>
  </si>
  <si>
    <t xml:space="preserve"> - built-in 3  ผนังตกแต่ง  (ชั้น 1)</t>
  </si>
  <si>
    <t xml:space="preserve"> - built-in 4  ผนังตกแต่ง  (ชั้น 1)</t>
  </si>
  <si>
    <t xml:space="preserve"> - built-in 17  มุมประชุมย่อย 4 ล็อค  (ชั้น 5)</t>
  </si>
  <si>
    <t xml:space="preserve"> - built-in 18  ผนังตกแต่ง  (ชั้น 6)</t>
  </si>
  <si>
    <t xml:space="preserve"> - built-in 19  พื้นยกระดับและผนังตกแต่ง  (ชั้น 6)</t>
  </si>
  <si>
    <t xml:space="preserve"> - built-in 20  อัฒจรรย์สันทนาการ  (ชั้น 6)</t>
  </si>
  <si>
    <t xml:space="preserve"> - built-in 21 ที่นั่งและเสาตกแต่ง  (ชั้น 6)</t>
  </si>
  <si>
    <t xml:space="preserve"> - built-in 9  เคาน์เตอร์บริการวารสารและสิ่งพิมพ์ต่อเนื่อง  (ชั้น 1)</t>
  </si>
  <si>
    <t xml:space="preserve"> - built-in 10  เคาน์เตอร์บริการยืม-คืน  (ชั้น 1) </t>
  </si>
  <si>
    <t xml:space="preserve"> - built-in 21 ที่นั่งและเสาตกแต่ง  (ชั้น 6) </t>
  </si>
  <si>
    <t xml:space="preserve"> - แบบควบคุมการทำงานด้วยเชือกดึง  (ห้องน้ำหญิง-ชาย ชั้น 2-6) </t>
  </si>
  <si>
    <t xml:space="preserve"> - แบบควบคุมการทำงานด้วยสวิตซ์ติดผนัง  (ชั้น 3,4) </t>
  </si>
  <si>
    <t xml:space="preserve"> - ผนัง 5  (ชั้น 2-6)</t>
  </si>
  <si>
    <t xml:space="preserve"> - ผนัง 4.2  (ชั้น 1)</t>
  </si>
  <si>
    <t xml:space="preserve"> - ผนัง 4  (ชั้น 1)</t>
  </si>
  <si>
    <t>งานผนังเบา</t>
  </si>
  <si>
    <t xml:space="preserve">งานตู้คอนซูมเมอร์ยูนิต 2 ช่อง 32A </t>
  </si>
  <si>
    <t xml:space="preserve">งานตู้คอนซูมเมอร์ยูนิต 6 ช่อง 50A </t>
  </si>
  <si>
    <t xml:space="preserve"> - built-in 14A  เสาตกแต่ง (ชั้น 1,2,3)</t>
  </si>
  <si>
    <t xml:space="preserve"> - built-in 14B  เสาตกแต่ง  (ชั้น 5)</t>
  </si>
  <si>
    <t>D1 ประตูบานสวิงคู่เปลือย   (ชั้น 1)</t>
  </si>
  <si>
    <t>Ex-W10 หน้าต่างบานเกล็ดเดิม  (ชั้น 2-6)</t>
  </si>
  <si>
    <t xml:space="preserve"> - งานทาสีท่อ,ผนัง,คาน,ท้องพื้น ภายในห้องน้ำหญิง (ชั้น 2-5)</t>
  </si>
  <si>
    <t xml:space="preserve"> - งานทาสีท่อ,ผนัง,คาน,ท้องพื้น ภายในห้องน้ำชาย  (ชั้น 2-5)</t>
  </si>
  <si>
    <t xml:space="preserve"> - งานทาสีผนัง,ท้องคาน ห้องน้ำชาย  (ชั้น 6)</t>
  </si>
  <si>
    <t xml:space="preserve"> - จอโปรเจคเตอร์  (เคลื่อนย้าย-ติดตั้งตำแหน่งใหม่)</t>
  </si>
  <si>
    <t xml:space="preserve"> - งานทาสีฝ้า C1 เดิม (ชั้น 6)</t>
  </si>
  <si>
    <t>รายการประมาณราคา</t>
  </si>
  <si>
    <t>มหาวิทยาลัยราชภัฏนครศรีธรรมราช</t>
  </si>
  <si>
    <t xml:space="preserve"> - พื้นกระเบื้องยาง</t>
  </si>
  <si>
    <t>งานพื้น</t>
  </si>
  <si>
    <t>รวมงานรื้อถอน</t>
  </si>
  <si>
    <t>งานปรับปรุง</t>
  </si>
  <si>
    <t>รวมงานปรับปรุง</t>
  </si>
  <si>
    <t>รวมงานสถาปัตย์กรรม</t>
  </si>
  <si>
    <t xml:space="preserve"> - งานทาสีผนังภายนอกอาคาร</t>
  </si>
  <si>
    <t xml:space="preserve"> - งานฉีดล้างผนังภายนอกก่อนทาสี</t>
  </si>
  <si>
    <t xml:space="preserve"> - งานสีรองพื้นกันสนิม 1 เที่ยวและสีน้ำมันทับหน้า 2 เที่ยว</t>
  </si>
  <si>
    <t xml:space="preserve">เครื่องจัดการระบบเสียง </t>
  </si>
  <si>
    <t xml:space="preserve">ไมโครโฟนแบบมีสายพร้อมขาตั้งโต๊ะ </t>
  </si>
  <si>
    <t>ชุดไมค์ลอย ดิจิตอล มือถือแบบคู่ ย่าน UHF</t>
  </si>
  <si>
    <t xml:space="preserve">เครื่องขยายสัญญาณเสียง </t>
  </si>
  <si>
    <t xml:space="preserve">ลำโพงคอลัมน์ 8X2.5 นิ้ว </t>
  </si>
  <si>
    <t>Ethernet Switch 8 Port  POE Smart Manage</t>
  </si>
  <si>
    <t xml:space="preserve">กล้องวงจรปิดแบบ IP </t>
  </si>
  <si>
    <t xml:space="preserve">ตู้เก็บอุปกรณ์ขนาด 27 U </t>
  </si>
  <si>
    <t xml:space="preserve">สาย HDMI Optical  </t>
  </si>
  <si>
    <t>เครื่องเปิด ปิดระบบไฟฟ้า</t>
  </si>
  <si>
    <t>เครื่อง</t>
  </si>
  <si>
    <t>ตัว</t>
  </si>
  <si>
    <t>เส้น</t>
  </si>
  <si>
    <t>จอแสดงผลชนิด LED Pixel Pitch 2.5 mm. ขนาดจอรวม 4.480x2.400 เมตร</t>
  </si>
  <si>
    <t>กล้องชนิด PTZ ความละเอียดสูง</t>
  </si>
  <si>
    <t>รีโมทควบคุมกล้องแบบ Joystick</t>
  </si>
  <si>
    <t>เครื่องเลือกสัญญาณภาพชนิด HDMI เข้า 8 ออก 1</t>
  </si>
  <si>
    <t>เครื่องเลือกและสลับสัญญาณภาพ</t>
  </si>
  <si>
    <t>จอแสดงผลขนาด 24 นิ้วสำหรับเครื่องเลือกและสลับสัญญาณภาพ</t>
  </si>
  <si>
    <t>คอมพิวเตอร์สำหรับนำเสนองานและประชุมทางไกล</t>
  </si>
  <si>
    <t>เครื่องควบคุมการทำงานอุปกรณ์พร้อมหน้าควบคุมการสั่งงานและโปรแกรมควบคุมการ ทำงาน</t>
  </si>
  <si>
    <t>ไม่โครโฟนมือถือแบบไร้สาย</t>
  </si>
  <si>
    <t>เครื่องสำรองไฟขนาด 2 KVA</t>
  </si>
  <si>
    <t>เครื่องกระจายสัญญาณเครือข่าย ขนาด 16 ช่อง</t>
  </si>
  <si>
    <t>เครื่องกระจายสัญญาณเครือข่าย ขนาด 8 ช่อง</t>
  </si>
  <si>
    <t>เครื่องประมวลผลและส่งสัญญาณภาพสำหรับจอแสดงผล LED</t>
  </si>
  <si>
    <t>เครื่องผสมสัญญาณเสียง</t>
  </si>
  <si>
    <t>เครื่องกระจายสัญญาณเครือข่ายแบบใช้สาย</t>
  </si>
  <si>
    <t>จอ</t>
  </si>
  <si>
    <t>รวมครุภัณฑ์ห้องเอดูเทนเมนต์ 1</t>
  </si>
  <si>
    <t>รวมครุภัณฑ์ห้องเอดูเทนเมนต์ 2</t>
  </si>
  <si>
    <t>รวมครุภัณฑ์ห้องยันต์ทอง</t>
  </si>
  <si>
    <t>ครุภัณฑ์พื้นที่บริการ ชั้น 1-6</t>
  </si>
  <si>
    <t>รวมครุภัณฑ์พื้นที่บริการ ชั้น 1-6</t>
  </si>
  <si>
    <t>ระบบ</t>
  </si>
  <si>
    <t>รวมเงินงานครุภัณฑ์</t>
  </si>
  <si>
    <t xml:space="preserve"> - built-in 21 ที่นั่งและเสาตกแต่ง  (ชั้น 6)  </t>
  </si>
  <si>
    <t xml:space="preserve"> - โลโก้  "ARIT"   (Built-9 , Built-11)                                                                             พลาสวูด สีขาว ขนาด 17x37 cm. หนา 5 mm. - </t>
  </si>
  <si>
    <t xml:space="preserve"> - อักษร "บริการวารสารและสิ่งพิมพ์ต่อเนื่อง" (Built-9)                                        พลาสวูด สีขาว ขนาด 4.5 cm. หนา 5 mm. </t>
  </si>
  <si>
    <t xml:space="preserve"> - อักษร "บริการตอบคำถามและช่วยการค้นคว้า"  (Built-11 ชั้น 5)                        พลาสวูด สีขาว ขนาด 4.5 cm. หนา 5 mm. </t>
  </si>
  <si>
    <t xml:space="preserve"> - ป้ายกล่องไฟ "ARIT"  (Built-10)                                                                           เหล็กฉลุ ทำสีส้ม รองหลังอะคริลิค ซ่อนไฟ LED daylight ด้านหลัง                 ไฟออกหน้า-หลัง  ขนาด 50x80 cm. </t>
  </si>
  <si>
    <t xml:space="preserve"> - อักษร "ศูนย์วิทยบริการ" (Built-10)                                                                          ซิงค์ทำสีดำ ไฟ daylight ออกหลัง  ขนาด 10 cm. ยกขอบ 25 mm. </t>
  </si>
  <si>
    <t xml:space="preserve"> - อักษร "บริการยืม-คืน" (Built-10)                                                                          พลาสวูด สีขาว ขนาด 5 cm. หนา 5 mm. </t>
  </si>
  <si>
    <t xml:space="preserve"> - อักษร  "Circulation Service"   (Built-10)                                                             พลาสวูด สีขาว ขนาด 5 cm. หนา 5 mm.</t>
  </si>
  <si>
    <t xml:space="preserve"> - ตัวเลข "1" , "2"  (Built-10)                                                                                   พลาสวูด สีขาว ขนาด 7.5 cm. หนา 5 mm.  </t>
  </si>
  <si>
    <t xml:space="preserve"> - ป้ายบอกทางห้องน้ำหญิง-ชาย  (ชั้น 2-6)   ขนาด 15x30 cm.                                   (พื้นอะคริลิคเทาเข้ม 3mm. สัญลักษณ์ส้ม-ขาว 3mm.)</t>
  </si>
  <si>
    <t xml:space="preserve"> - ป้ายห้องน้ำหญิง  (ชั้น 2-6)    ขนาด 20x23 cm.                                                        (พื้นอะคริลิคเทาเข้ม 3mm. สัญลักษณ์ส้ม-ขาว 3mm.)</t>
  </si>
  <si>
    <t xml:space="preserve"> - ป้ายห้องน้ำชาย  (ชั้น 2-6)   ขนาด 20x23 cm.                                                             (พื้นอะคริลิคเทาเข้ม 3mm. สัญลักษณ์ส้ม-ขาว 3mm.)</t>
  </si>
  <si>
    <t xml:space="preserve"> - สายฉีดชำระ</t>
  </si>
  <si>
    <t xml:space="preserve"> - ก๊อกล้างพื้น</t>
  </si>
  <si>
    <t xml:space="preserve"> - ที่ใส่กระดาษชำระม้วนใหญ่ </t>
  </si>
  <si>
    <t xml:space="preserve"> - อ่างล้างหน้า เเบบฝังเคาน์เตอร์</t>
  </si>
  <si>
    <t xml:space="preserve"> - ก็อกน้ำอ่างล้างหน้า แบบก้านโยก</t>
  </si>
  <si>
    <t xml:space="preserve"> - กระจกเงาเรียบ เจียริม ขนาด 0.60x1.50 ม. </t>
  </si>
  <si>
    <t xml:space="preserve"> - ขอแขวนผ้า</t>
  </si>
  <si>
    <t xml:space="preserve"> - สต๊อปวาล์ว 2 ทางน้ำออก</t>
  </si>
  <si>
    <t>รวมเงินงานปรับปรุงอาคาร</t>
  </si>
  <si>
    <t>รวมงานสุขภัณฑ์</t>
  </si>
  <si>
    <t xml:space="preserve"> - Furniture 1  เคาน์เตอร์บาร์มุมค้นหาหนังสือ  (ชั้น 1-5) </t>
  </si>
  <si>
    <t xml:space="preserve"> - Furniture 2  ชั้นวางหนังสือ  (ชั้น 4) </t>
  </si>
  <si>
    <t xml:space="preserve"> - โต๊ะประชุมทรงสี่เหลี่ยม 240 W  (ชั้น 1-5) </t>
  </si>
  <si>
    <t xml:space="preserve"> - โต๊ะประชุมทรงสี่เหลี่ยม 150 W  (ชั้น 2-4) </t>
  </si>
  <si>
    <t xml:space="preserve"> - โต๊ะนั่งอ่านหนังสือ</t>
  </si>
  <si>
    <t xml:space="preserve">      - ท๊อปดำ  (ชั้น 2-5) </t>
  </si>
  <si>
    <t xml:space="preserve">      - ท๊อปขาว  (ชั้น 1-3) </t>
  </si>
  <si>
    <t xml:space="preserve"> - โต๊ะบาร์  (ชั้น 5) </t>
  </si>
  <si>
    <t xml:space="preserve"> - โต๊ะทำงานกลุ่มตัวแอล 4 ที่นั่ง  (ชั้น 5) </t>
  </si>
  <si>
    <t xml:space="preserve"> - โต๊ะประชุมพับเก็บได้ล้อเลื่อน  (ชั้น 6) </t>
  </si>
  <si>
    <t xml:space="preserve"> - โต๊ะเจ้าหน้าที่  (ชั้น 6) </t>
  </si>
  <si>
    <t xml:space="preserve"> - บูธกั้นพื้นที่ส่วนตัว พร้อมแผ่น Top ไม้  (ชั้น 1) </t>
  </si>
  <si>
    <t xml:space="preserve"> - เก้าอี้สำนักงาน  (ชั้น 1-6) </t>
  </si>
  <si>
    <t xml:space="preserve"> - เก้าอี้โมเดิร์นหนังเทียม  (ชั้น 1) </t>
  </si>
  <si>
    <t xml:space="preserve"> - เก้าอี้โมเดิร์นพลาสติก  (ชั้น 1-3) </t>
  </si>
  <si>
    <t xml:space="preserve"> - เก้าอี้โมเดิร์นพลาสติกทรงกลม  (ชั้น 1) </t>
  </si>
  <si>
    <t xml:space="preserve"> - โซฟาบีนแบค  (ชั้น 1-5) </t>
  </si>
  <si>
    <t xml:space="preserve"> - โซฟา แบบไม่มีที่วางแขน</t>
  </si>
  <si>
    <t xml:space="preserve"> - โทนสี ส้มสด+น้ำตาลช็อกโกแลต  (ชั้น 1) </t>
  </si>
  <si>
    <t xml:space="preserve"> -  โทนสี เขียวอ่อน+น้ำตาลช็อกโกแลต  (ชั้น 1,2,6) </t>
  </si>
  <si>
    <t xml:space="preserve"> - โต๊ะกลาง  (ชั้น 1-5) </t>
  </si>
  <si>
    <t xml:space="preserve"> - เก้าอี้นั่งคอย 4 ที่นั่ง  (ชั้น 2-6) </t>
  </si>
  <si>
    <t xml:space="preserve"> - ชุดโซฟาหนัง  (ชั้น 1-5) </t>
  </si>
  <si>
    <t xml:space="preserve"> - เก้าอี้หมุน  (ชั้น 1,2,3,5) </t>
  </si>
  <si>
    <t xml:space="preserve"> - เก้าอี้นั่งอ่านหนังสือ  (ชั้น 2-5) </t>
  </si>
  <si>
    <t xml:space="preserve"> - เก้าอี้นั่งอ่านหนังสือ</t>
  </si>
  <si>
    <t xml:space="preserve">      - สีดำ  (ชั้น 2-5) </t>
  </si>
  <si>
    <t xml:space="preserve">      - สีขาว  (ชั้น 1,2,3,6) </t>
  </si>
  <si>
    <t xml:space="preserve"> - โต๊ะพับญี่ปุ่น  (ชั้น 1,2,3,5) </t>
  </si>
  <si>
    <t xml:space="preserve"> - เบาะรองนั่งวงกลม ø 40 cm. หนา 2" หุ้มหนัง PVC</t>
  </si>
  <si>
    <t xml:space="preserve">      -  โทนสีส้ม (Built-7)</t>
  </si>
  <si>
    <t xml:space="preserve">       - โทนสีเขียว (Built-15)</t>
  </si>
  <si>
    <t xml:space="preserve"> - หมอนอิงกันน้ำ  18x18 นิ้ว (Built-15)</t>
  </si>
  <si>
    <t>สมาร์ททีวี 85 นิ้ว + ตัวยึดฝาพนัง</t>
  </si>
  <si>
    <t xml:space="preserve"> - งานปรับเปลี่ยนยางหุ้มราวบันได</t>
  </si>
  <si>
    <t>ม.</t>
  </si>
  <si>
    <t xml:space="preserve"> - งานติดตั้งกระจกบริเวณทางเข้า (รื้อถอนเครื่องยืมคืนอัตโนมัติและติดตั้งกระจกทดแทน)</t>
  </si>
  <si>
    <t xml:space="preserve"> - ระบบบริหารจัดการการใช้คอมพิวเตอร์</t>
  </si>
  <si>
    <t xml:space="preserve"> - คอมพวิเตอร์all in one สา หรับงานประมวลผล</t>
  </si>
  <si>
    <t xml:space="preserve">ครุภัณฑ์ห้องเอดูเทนเมนต์ 1 </t>
  </si>
  <si>
    <t xml:space="preserve">ครุภัณฑ์ห้องเอดูเทนเมนต์ 2 </t>
  </si>
  <si>
    <t xml:space="preserve">ครุภัณฑ์ห้องยันต์ทอง </t>
  </si>
  <si>
    <t>รวมค่าติดตั้ง</t>
  </si>
  <si>
    <t xml:space="preserve"> - ติดตั้งขอบจออลูมิเนียมคอมโพสีท </t>
  </si>
  <si>
    <t xml:space="preserve"> - โครงเหล็กสำหรับการติดตั้งจอแสดงผลชนิด LED Pixel Pitch  ห้องยันทอง</t>
  </si>
  <si>
    <t xml:space="preserve"> - งานติดตั้งสายไฟฟ้า สายระบบปรับห้องประชุมยันต์ทอง</t>
  </si>
  <si>
    <t xml:space="preserve"> - จุดเชื่อมต่อสายสัญญานชนิด HDMI พร้อมสายสัญญาน ห้องยันต์ทอง</t>
  </si>
  <si>
    <t xml:space="preserve"> - เต้าจ่ายไฟประจำโต๊ะประชุม สายไป พร้อมอุแกรณ์ประกอบ ห้องยันต์ทอง</t>
  </si>
  <si>
    <t xml:space="preserve"> - งานติดตั้งสายไฟฟ้า สายระบบห้องเอดุเทนเมนต์ 1และ2</t>
  </si>
  <si>
    <t xml:space="preserve"> - ตู้ตู้จ่ายไฟพร้อมเดินระบบของจอ LED  ห้องประชุมยันต์ทอง  </t>
  </si>
  <si>
    <t xml:space="preserve"> - งานตกแต่งผนัง Aiuminium Composit ความหนา 4 มม. โครงเคร่าเหล็กกล่อง</t>
  </si>
  <si>
    <t xml:space="preserve"> - งานตัวอักษรสแตนเลสบริเวณอลูมิเนียมคอมโพสิท</t>
  </si>
  <si>
    <t xml:space="preserve"> -พื้นกระเบื้องยางขนาด 15x92 ซม. ความหนา 2 มม.รุ่น W-9321</t>
  </si>
  <si>
    <t>ประมาณราคาตามแบบ ปร. 4                                           จำนวน   16  แผ่น</t>
  </si>
  <si>
    <t>หนังสือวางแบบสูง</t>
  </si>
  <si>
    <t>ชั้นวางหนังสือแบบเตี้ย</t>
  </si>
  <si>
    <t>โต๊ะ-เก้าอี้อ่านหนังสือ 2 ที่นั่ง</t>
  </si>
  <si>
    <t>โต๊ะ-เก้าอี้อ่านหนังสือ 4 ที่นั่ง</t>
  </si>
  <si>
    <t>โต๊ะ-เก้าอี้อ่านหนังสือ 6 ที่นั่ง</t>
  </si>
  <si>
    <t>โต๊ะ-เก้าอี้อ่านหนังสือรายบุคคล</t>
  </si>
  <si>
    <t>โต๊ะคอมพิวเตอร์</t>
  </si>
  <si>
    <t>ตู้เหล็ก (เล็ก)</t>
  </si>
  <si>
    <t>ชั้นโชว์หนังสือ</t>
  </si>
  <si>
    <t>ชั้นวางหนังสือแบบเหล็ก</t>
  </si>
  <si>
    <t>เคาน์เตอร์</t>
  </si>
  <si>
    <t>ชั้นอคีลิค</t>
  </si>
  <si>
    <t>ชั้นวางแผ่นพับ</t>
  </si>
  <si>
    <t>โซฟา</t>
  </si>
  <si>
    <t>หลัง</t>
  </si>
  <si>
    <t>ตู้</t>
  </si>
  <si>
    <t>รายการครุภัณฑ์ที่ต้องเคลื่อนย้ายติดตั้งบริการชั่วคราว และ นำกลับติดตั้งในอาคารตามแบบแปลนจัดวางใหม่</t>
  </si>
  <si>
    <t>รายละเอียดค่าใช้จ่ายพิเศษ</t>
  </si>
  <si>
    <t>รวมรายการครุภัณฑ์ที่ต้องเคลื่อนย้ายติดตั้งบริการชั่วคราว และ นำกลับติดตั้งในอาคารตามแบบแปลนจัดวางใหม่</t>
  </si>
  <si>
    <t>ค่าใช้จ่ายพิเศษตามข้อกำหนด</t>
  </si>
  <si>
    <t>ตารางการประมาณราคาค่าก่อสร้างของงานอาคาร</t>
  </si>
  <si>
    <t>ส่วนที่ 2 ค่าใช้จ่ายพิเศษตามข้อกำหนด (ถ้ามี)</t>
  </si>
  <si>
    <t>หมวดค่าใช้จ่ายพิเศษ ตามข้อกำหนดเงื่อนไขและความจำเป็นต้องมี</t>
  </si>
  <si>
    <t>การกำหนดคุณสมบัติของผู้ปฏิบัติงาน หรือคุมการก่อสร้างพิเศษเฉพาะ</t>
  </si>
  <si>
    <t>การกำหนดให้ใช้นั่งร้านและให้ความปลอดภัยต่อคนงานก่อสร้างตามกฎหมายแรงงาน</t>
  </si>
  <si>
    <t>การทำ BENCH MSRK สำหรับตรวจเช็คระดับมาตรฐาน</t>
  </si>
  <si>
    <t>การทดสอบการทรุดตัวของอาคารขณะก่อสร้างเป็นระยะ ๆ</t>
  </si>
  <si>
    <t>การทำให้อาคารบางส่วนให้เสร็จเพื่อเข้าไปใช้สอยก่อนเสร็จทั้งโครงการ</t>
  </si>
  <si>
    <t>การกำหนดให้ทำแผนงานก่อสร้างละเอียดด้วยระบบ C.P.M</t>
  </si>
  <si>
    <t>การจัดสร้างสำนักงานสนาม สำหรับผู้ว่าจ้างหรือผู้ควบคุมงาน</t>
  </si>
  <si>
    <t>การทำระบบป้องกันฝุ่นตามข้อบังคับ</t>
  </si>
  <si>
    <t>การทำระบบป้องกันดินพัง</t>
  </si>
  <si>
    <t>การใช้จ่ายสำหรับอุปกรณ์เครื่องจักรกลพิเศษในการก่อสร้าง เช่น TOWER CRANE เป็นต้น</t>
  </si>
  <si>
    <t>การใช้จ่ายกรณีไม่อนุญาตให้คนงานพักในบริเวณที่ก่อสร้าง</t>
  </si>
  <si>
    <t xml:space="preserve">การใช้จ่ายในกรรมวิธีป้องกันชีวิตและทรัพย์สินของบุคคลที่ 3 </t>
  </si>
  <si>
    <t>อื่น ๆ ถ้ามีให้ระบุ</t>
  </si>
  <si>
    <t>รวมค่าใช้จ่ายพิเศษ (ตามข้อกำหนดเงื่อนไขและความจำเป็นต้องมี)</t>
  </si>
  <si>
    <t xml:space="preserve">ประมาณการเมื่อ วันที่  21 มกราคม 2568       </t>
  </si>
  <si>
    <t>ประมาณการเมื่อ วันที่  21 มกราคม 2568</t>
  </si>
  <si>
    <t>ราคาหมวดก่อสร้าง</t>
  </si>
  <si>
    <t>ราคาหมวดครุภัณฑ์</t>
  </si>
  <si>
    <t>ดอกเบี้ยเงินกู้             7 %</t>
  </si>
  <si>
    <t>เงินประกันผลงานหัก     0 %</t>
  </si>
  <si>
    <t>เงินล่วงหน้าจ่าย          0 %</t>
  </si>
  <si>
    <r>
      <rPr>
        <b/>
        <sz val="14"/>
        <rFont val="TH SarabunPSK"/>
        <family val="2"/>
      </rPr>
      <t>รายการประมาณราคาก่อสร้าง</t>
    </r>
    <r>
      <rPr>
        <sz val="14"/>
        <rFont val="TH SarabunPSK"/>
        <family val="2"/>
      </rPr>
      <t xml:space="preserve"> โครงการปรับปรุงพื้นที่ให้บริการ อาคาร 15 ศูนย์วิทยบริการ (หอสมุดกลาง) ชั้น 1-6 </t>
    </r>
  </si>
  <si>
    <r>
      <rPr>
        <b/>
        <sz val="14"/>
        <rFont val="TH SarabunPSK"/>
        <family val="2"/>
      </rPr>
      <t>เจ้าของอาคาร</t>
    </r>
    <r>
      <rPr>
        <sz val="14"/>
        <rFont val="TH SarabunPSK"/>
        <family val="2"/>
      </rPr>
      <t xml:space="preserve">  สำนักวิทยบริการและเทคโนโลยีสารสนเทศ มหาวิทยาลัยราชภัฏนครศรีธรรมราช</t>
    </r>
  </si>
  <si>
    <r>
      <rPr>
        <b/>
        <sz val="14"/>
        <rFont val="TH SarabunPSK"/>
        <family val="2"/>
      </rPr>
      <t>สถานที่ก่อสร้าง</t>
    </r>
    <r>
      <rPr>
        <sz val="14"/>
        <rFont val="TH SarabunPSK"/>
        <family val="2"/>
      </rPr>
      <t xml:space="preserve"> อาคาร 15 ศูนย์วิทยบริการ (หอสมุดกลาง)  มหาวิทยาลัยราชภัฏนครศรีธรรมราช</t>
    </r>
  </si>
  <si>
    <r>
      <rPr>
        <b/>
        <sz val="14"/>
        <rFont val="TH SarabunPSK"/>
        <family val="2"/>
      </rPr>
      <t>แบบ ปร. 4 และ ปร. 5  ที่แนบ</t>
    </r>
    <r>
      <rPr>
        <sz val="14"/>
        <rFont val="TH SarabunPSK"/>
        <family val="2"/>
      </rPr>
      <t xml:space="preserve">                                     จำนวน    20     แผ่น</t>
    </r>
  </si>
  <si>
    <t>รวมราคางานก่อสร้าง</t>
  </si>
  <si>
    <t>รวมเป็นเงิน 
(บาท)</t>
  </si>
  <si>
    <r>
      <rPr>
        <b/>
        <sz val="14"/>
        <rFont val="TH SarabunPSK"/>
        <family val="2"/>
      </rPr>
      <t xml:space="preserve">เจ้าของอาคาร </t>
    </r>
    <r>
      <rPr>
        <sz val="14"/>
        <rFont val="TH SarabunPSK"/>
        <family val="2"/>
      </rPr>
      <t xml:space="preserve"> สำนักวิทยบริการและเทคโนโลยีสารสนเทศ</t>
    </r>
    <r>
      <rPr>
        <b/>
        <sz val="14"/>
        <rFont val="TH SarabunPSK"/>
        <family val="2"/>
      </rPr>
      <t xml:space="preserve"> </t>
    </r>
    <r>
      <rPr>
        <sz val="14"/>
        <rFont val="TH SarabunPSK"/>
        <family val="2"/>
      </rPr>
      <t>มหาวิทยาลัยราชภัฏนครศรีธรรมราช</t>
    </r>
  </si>
  <si>
    <r>
      <rPr>
        <b/>
        <sz val="14"/>
        <rFont val="TH SarabunPSK"/>
        <family val="2"/>
      </rPr>
      <t>สถานที่ก่อสร้าง</t>
    </r>
    <r>
      <rPr>
        <sz val="14"/>
        <rFont val="TH SarabunPSK"/>
        <family val="2"/>
      </rPr>
      <t xml:space="preserve">  อาคาร 15 ศูนย์วิทยบริการ (หอสมุดกลาง)  มหาวิทยาลัยราชภัฏนครศรีธรรมราช</t>
    </r>
  </si>
  <si>
    <r>
      <t>รายการประมาณราคาก่อสร้าง</t>
    </r>
    <r>
      <rPr>
        <sz val="14"/>
        <rFont val="TH SarabunPSK"/>
        <family val="2"/>
      </rPr>
      <t xml:space="preserve">  โครงการปรับปรุงพื้นที่ให้บริการ อาคาร 15 ศูนย์วิทยบริการ (หอสมุดกลาง) ชั้น 1-6 </t>
    </r>
  </si>
  <si>
    <r>
      <t>สถานที่ก่อสร้าง</t>
    </r>
    <r>
      <rPr>
        <sz val="14"/>
        <rFont val="TH SarabunPSK"/>
        <family val="2"/>
      </rPr>
      <t xml:space="preserve">  อาคาร 15 ศูนย์วิทยบริการ (หอสมุดกลาง)  มหาวิทยาลัยราชภัฏนครศรีธรรมราช</t>
    </r>
  </si>
  <si>
    <t xml:space="preserve"> โครงการปรับปรุงพื้นที่ให้บริการ อาคาร 15 
ศูนย์วิทยบริการ (หอสมุดกลาง) ชั้น 1-6  </t>
  </si>
  <si>
    <t>รายการครุภัณฑ์ที่ต้องเคลื่อนย้ายติดตั้งบริการชั่วคราว 
และนำกลับติดตั้งในอาคารตามแบบแปลนจัดวางใหม่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</si>
</sst>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-* #,##0.00_-;\-* #,##0.00_-;_-* &quot;-&quot;??_-;_-@_-"/>
    <numFmt numFmtId="164" formatCode="_-* #,##0_-;\-* #,##0_-;_-* &quot;-&quot;??_-;_-@_-"/>
    <numFmt numFmtId="165" formatCode="0.0000"/>
    <numFmt numFmtId="166" formatCode="_(* #,##0_);_(* \(#,##0\);_(* &quot;-&quot;??_);_(@_)"/>
    <numFmt numFmtId="167" formatCode="_-* #,##0.00000_-;\-* #,##0.00000_-;_-* &quot;-&quot;?????_-;_-@_-"/>
    <numFmt numFmtId="168" formatCode="\t0.00E+00"/>
    <numFmt numFmtId="169" formatCode="&quot;฿&quot;\t#,##0_);\(&quot;฿&quot;\t#,##0\)"/>
    <numFmt numFmtId="170" formatCode="m/d/yy\ hh:mm"/>
    <numFmt numFmtId="171" formatCode="_(&quot;$&quot;* #,##0.000_);_(&quot;$&quot;* \(#,##0.000\);_(&quot;$&quot;* &quot;-&quot;??_);_(@_)"/>
    <numFmt numFmtId="172" formatCode="_(&quot;$&quot;* #,##0.0000_);_(&quot;$&quot;* \(#,##0.0000\);_(&quot;$&quot;* &quot;-&quot;??_);_(@_)"/>
    <numFmt numFmtId="173" formatCode="#,##0.0_);\(#,##0.0\)"/>
    <numFmt numFmtId="174" formatCode="0.0&quot;  &quot;"/>
    <numFmt numFmtId="175" formatCode="#,##0.000000&quot; &quot;"/>
    <numFmt numFmtId="176" formatCode="#,###&quot;   &quot;"/>
    <numFmt numFmtId="177" formatCode="General_)"/>
    <numFmt numFmtId="178" formatCode="dd\-mm\-yy"/>
    <numFmt numFmtId="179" formatCode="[$-107041E]d\ mmmm\ yyyy;@"/>
    <numFmt numFmtId="180" formatCode="_-* #,##0.00_-;\-* #,##0.00_-;_-* \-??_-;_-@_-"/>
  </numFmts>
  <fonts count="72">
    <font>
      <sz val="14"/>
      <name val="Cordia New"/>
      <charset val="222"/>
    </font>
    <font>
      <sz val="14"/>
      <name val="Cordia New"/>
      <charset val="222"/>
    </font>
    <font>
      <sz val="14"/>
      <name val="SV Rojchana"/>
    </font>
    <font>
      <sz val="14"/>
      <name val="AngsanaUPC"/>
      <family val="1"/>
    </font>
    <font>
      <sz val="10"/>
      <name val="Helv"/>
      <family val="2"/>
    </font>
    <font>
      <sz val="16"/>
      <name val="DilleniaUPC"/>
      <family val="1"/>
    </font>
    <font>
      <sz val="11"/>
      <name val="?? ?????"/>
      <family val="3"/>
      <charset val="255"/>
    </font>
    <font>
      <sz val="11"/>
      <name val="??"/>
      <family val="1"/>
    </font>
    <font>
      <sz val="12"/>
      <name val="Helv"/>
      <family val="2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i/>
      <sz val="24"/>
      <color indexed="49"/>
      <name val="Arial Narrow"/>
      <family val="2"/>
    </font>
    <font>
      <sz val="12"/>
      <name val="Times New Roman"/>
      <family val="1"/>
    </font>
    <font>
      <sz val="12"/>
      <name val="????"/>
      <charset val="136"/>
    </font>
    <font>
      <sz val="10"/>
      <color indexed="8"/>
      <name val="Arial"/>
      <family val="2"/>
    </font>
    <font>
      <b/>
      <sz val="14"/>
      <name val="AngsanaUPC"/>
      <family val="1"/>
    </font>
    <font>
      <sz val="8"/>
      <name val="Arial"/>
      <family val="2"/>
    </font>
    <font>
      <b/>
      <sz val="12"/>
      <name val="Arial"/>
      <family val="2"/>
    </font>
    <font>
      <sz val="14"/>
      <name val="AngsanaUPC"/>
      <family val="1"/>
    </font>
    <font>
      <sz val="14"/>
      <name val="Cordia New"/>
      <family val="3"/>
    </font>
    <font>
      <sz val="10"/>
      <name val="Arial"/>
      <family val="2"/>
    </font>
    <font>
      <b/>
      <i/>
      <sz val="18"/>
      <color indexed="28"/>
      <name val="AngsanaUPC"/>
      <family val="1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0"/>
      <name val="Arial"/>
      <family val="2"/>
    </font>
    <font>
      <sz val="14"/>
      <name val="Cordia New"/>
      <family val="2"/>
    </font>
    <font>
      <b/>
      <sz val="18"/>
      <color indexed="56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4"/>
      <name val="Cordia New"/>
      <family val="2"/>
    </font>
    <font>
      <sz val="16"/>
      <name val="Cordia Ne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name val="TH Sarabun New"/>
      <family val="2"/>
    </font>
    <font>
      <b/>
      <sz val="50"/>
      <name val="Angsana New"/>
      <family val="1"/>
    </font>
    <font>
      <b/>
      <sz val="22"/>
      <name val="Angsana New"/>
      <family val="1"/>
    </font>
    <font>
      <sz val="8"/>
      <name val="Cordia New"/>
      <family val="2"/>
    </font>
    <font>
      <sz val="14"/>
      <name val="EucrosiaUPC"/>
      <family val="1"/>
      <charset val="222"/>
    </font>
    <font>
      <b/>
      <sz val="14"/>
      <name val="TH Sarabun New"/>
      <family val="2"/>
    </font>
    <font>
      <sz val="10"/>
      <name val="TH Sarabun New"/>
      <family val="2"/>
    </font>
    <font>
      <sz val="16"/>
      <name val="TH Sarabun New"/>
      <family val="2"/>
    </font>
    <font>
      <sz val="14"/>
      <name val="TH Sarabun New"/>
      <family val="2"/>
      <charset val="222"/>
    </font>
    <font>
      <sz val="11"/>
      <color rgb="FF9C6500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rgb="FF000000"/>
      <name val="Tahoma"/>
      <family val="2"/>
    </font>
    <font>
      <sz val="14"/>
      <color rgb="FFFF0000"/>
      <name val="TH Sarabun New"/>
      <family val="2"/>
    </font>
    <font>
      <b/>
      <sz val="14"/>
      <color rgb="FFFF0000"/>
      <name val="TH Sarabun New"/>
      <family val="2"/>
    </font>
    <font>
      <sz val="14"/>
      <color rgb="FF00B050"/>
      <name val="TH Sarabun New"/>
      <family val="2"/>
    </font>
    <font>
      <b/>
      <sz val="14"/>
      <color rgb="FF00B050"/>
      <name val="TH Sarabun New"/>
      <family val="2"/>
    </font>
    <font>
      <b/>
      <sz val="16"/>
      <color rgb="FFFF0000"/>
      <name val="TH Sarabun New"/>
      <family val="2"/>
    </font>
    <font>
      <sz val="14"/>
      <name val="BrowalliaUPC"/>
      <family val="2"/>
      <charset val="222"/>
    </font>
    <font>
      <b/>
      <sz val="14"/>
      <name val="TH SarabunPSK"/>
      <family val="2"/>
    </font>
    <font>
      <sz val="14"/>
      <name val="TH SarabunPSK"/>
      <family val="2"/>
    </font>
    <font>
      <b/>
      <sz val="16"/>
      <color rgb="FFC00000"/>
      <name val="TH SarabunPSK"/>
      <family val="2"/>
    </font>
    <font>
      <b/>
      <sz val="16"/>
      <name val="TH SarabunPSK"/>
      <family val="2"/>
    </font>
    <font>
      <b/>
      <sz val="36"/>
      <name val="TH SarabunPSK"/>
      <family val="2"/>
    </font>
    <font>
      <b/>
      <sz val="24"/>
      <name val="TH SarabunPSK"/>
      <family val="2"/>
    </font>
    <font>
      <b/>
      <sz val="14"/>
      <name val="TH SarabunPSK"/>
      <family val="2"/>
      <charset val="222"/>
    </font>
    <font>
      <sz val="14"/>
      <name val="TH SarabunPSK"/>
      <family val="2"/>
      <charset val="222"/>
    </font>
    <font>
      <sz val="10"/>
      <name val="Arial"/>
      <charset val="222"/>
    </font>
    <font>
      <b/>
      <sz val="16"/>
      <name val="TH SarabunPSK"/>
      <family val="2"/>
      <charset val="222"/>
    </font>
  </fonts>
  <fills count="3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</borders>
  <cellStyleXfs count="176">
    <xf numFmtId="0" fontId="0" fillId="0" borderId="0"/>
    <xf numFmtId="0" fontId="2" fillId="0" borderId="0">
      <alignment vertical="center"/>
    </xf>
    <xf numFmtId="177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6" fontId="3" fillId="0" borderId="0" applyFont="0" applyFill="0" applyBorder="0" applyAlignment="0" applyProtection="0"/>
    <xf numFmtId="38" fontId="6" fillId="0" borderId="0" applyFont="0" applyFill="0" applyBorder="0" applyAlignment="0" applyProtection="0"/>
    <xf numFmtId="40" fontId="6" fillId="0" borderId="0" applyFont="0" applyFill="0" applyBorder="0" applyAlignment="0" applyProtection="0"/>
    <xf numFmtId="0" fontId="7" fillId="0" borderId="0"/>
    <xf numFmtId="0" fontId="8" fillId="0" borderId="0"/>
    <xf numFmtId="9" fontId="9" fillId="2" borderId="0"/>
    <xf numFmtId="0" fontId="27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3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2" fillId="17" borderId="1">
      <alignment horizontal="centerContinuous" vertical="top"/>
    </xf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1" borderId="0" applyNumberFormat="0" applyBorder="0" applyAlignment="0" applyProtection="0"/>
    <xf numFmtId="0" fontId="35" fillId="4" borderId="0" applyNumberFormat="0" applyBorder="0" applyAlignment="0" applyProtection="0"/>
    <xf numFmtId="0" fontId="9" fillId="0" borderId="0" applyFill="0" applyBorder="0" applyAlignment="0"/>
    <xf numFmtId="173" fontId="4" fillId="0" borderId="0" applyFill="0" applyBorder="0" applyAlignment="0"/>
    <xf numFmtId="0" fontId="13" fillId="0" borderId="0" applyFill="0" applyBorder="0" applyAlignment="0"/>
    <xf numFmtId="0" fontId="14" fillId="0" borderId="0" applyFill="0" applyBorder="0" applyAlignment="0"/>
    <xf numFmtId="0" fontId="14" fillId="0" borderId="0" applyFill="0" applyBorder="0" applyAlignment="0"/>
    <xf numFmtId="171" fontId="3" fillId="0" borderId="0" applyFill="0" applyBorder="0" applyAlignment="0"/>
    <xf numFmtId="174" fontId="5" fillId="0" borderId="0" applyFill="0" applyBorder="0" applyAlignment="0"/>
    <xf numFmtId="173" fontId="4" fillId="0" borderId="0" applyFill="0" applyBorder="0" applyAlignment="0"/>
    <xf numFmtId="0" fontId="23" fillId="22" borderId="2" applyNumberFormat="0" applyAlignment="0" applyProtection="0"/>
    <xf numFmtId="0" fontId="29" fillId="23" borderId="3" applyNumberFormat="0" applyAlignment="0" applyProtection="0"/>
    <xf numFmtId="171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2" fillId="17" borderId="1">
      <alignment horizontal="centerContinuous" vertical="top"/>
    </xf>
    <xf numFmtId="173" fontId="4" fillId="0" borderId="0" applyFont="0" applyFill="0" applyBorder="0" applyAlignment="0" applyProtection="0"/>
    <xf numFmtId="14" fontId="15" fillId="0" borderId="0" applyFill="0" applyBorder="0" applyAlignment="0"/>
    <xf numFmtId="15" fontId="16" fillId="24" borderId="0">
      <alignment horizontal="centerContinuous"/>
    </xf>
    <xf numFmtId="171" fontId="3" fillId="0" borderId="0" applyFill="0" applyBorder="0" applyAlignment="0"/>
    <xf numFmtId="173" fontId="4" fillId="0" borderId="0" applyFill="0" applyBorder="0" applyAlignment="0"/>
    <xf numFmtId="171" fontId="3" fillId="0" borderId="0" applyFill="0" applyBorder="0" applyAlignment="0"/>
    <xf numFmtId="174" fontId="5" fillId="0" borderId="0" applyFill="0" applyBorder="0" applyAlignment="0"/>
    <xf numFmtId="173" fontId="4" fillId="0" borderId="0" applyFill="0" applyBorder="0" applyAlignment="0"/>
    <xf numFmtId="0" fontId="25" fillId="0" borderId="0" applyNumberFormat="0" applyFill="0" applyBorder="0" applyAlignment="0" applyProtection="0"/>
    <xf numFmtId="0" fontId="31" fillId="5" borderId="0" applyNumberFormat="0" applyBorder="0" applyAlignment="0" applyProtection="0"/>
    <xf numFmtId="38" fontId="17" fillId="17" borderId="0" applyNumberFormat="0" applyBorder="0" applyAlignment="0" applyProtection="0"/>
    <xf numFmtId="0" fontId="18" fillId="0" borderId="4" applyNumberFormat="0" applyAlignment="0" applyProtection="0">
      <alignment horizontal="left" vertical="center"/>
    </xf>
    <xf numFmtId="0" fontId="18" fillId="0" borderId="5">
      <alignment horizontal="left" vertical="center"/>
    </xf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9" fillId="0" borderId="0" applyNumberFormat="0" applyFill="0" applyBorder="0" applyAlignment="0" applyProtection="0"/>
    <xf numFmtId="0" fontId="32" fillId="8" borderId="2" applyNumberFormat="0" applyAlignment="0" applyProtection="0"/>
    <xf numFmtId="10" fontId="17" fillId="25" borderId="9" applyNumberFormat="0" applyBorder="0" applyAlignment="0" applyProtection="0"/>
    <xf numFmtId="171" fontId="3" fillId="0" borderId="0" applyFill="0" applyBorder="0" applyAlignment="0"/>
    <xf numFmtId="173" fontId="4" fillId="0" borderId="0" applyFill="0" applyBorder="0" applyAlignment="0"/>
    <xf numFmtId="171" fontId="3" fillId="0" borderId="0" applyFill="0" applyBorder="0" applyAlignment="0"/>
    <xf numFmtId="174" fontId="5" fillId="0" borderId="0" applyFill="0" applyBorder="0" applyAlignment="0"/>
    <xf numFmtId="173" fontId="4" fillId="0" borderId="0" applyFill="0" applyBorder="0" applyAlignment="0"/>
    <xf numFmtId="0" fontId="30" fillId="0" borderId="10" applyNumberFormat="0" applyFill="0" applyAlignment="0" applyProtection="0"/>
    <xf numFmtId="0" fontId="33" fillId="26" borderId="0" applyNumberFormat="0" applyBorder="0" applyAlignment="0" applyProtection="0"/>
    <xf numFmtId="0" fontId="53" fillId="28" borderId="0" applyNumberFormat="0" applyBorder="0" applyAlignment="0" applyProtection="0"/>
    <xf numFmtId="167" fontId="19" fillId="0" borderId="0"/>
    <xf numFmtId="0" fontId="9" fillId="0" borderId="0"/>
    <xf numFmtId="0" fontId="9" fillId="0" borderId="0"/>
    <xf numFmtId="0" fontId="48" fillId="0" borderId="0"/>
    <xf numFmtId="0" fontId="9" fillId="27" borderId="11" applyNumberFormat="0" applyFont="0" applyAlignment="0" applyProtection="0"/>
    <xf numFmtId="0" fontId="36" fillId="22" borderId="12" applyNumberFormat="0" applyAlignment="0" applyProtection="0"/>
    <xf numFmtId="0" fontId="20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0" fontId="21" fillId="0" borderId="0" applyFont="0" applyFill="0" applyBorder="0" applyAlignment="0" applyProtection="0"/>
    <xf numFmtId="9" fontId="26" fillId="0" borderId="0" applyFont="0" applyFill="0" applyBorder="0" applyAlignment="0" applyProtection="0"/>
    <xf numFmtId="171" fontId="3" fillId="0" borderId="0" applyFill="0" applyBorder="0" applyAlignment="0"/>
    <xf numFmtId="173" fontId="4" fillId="0" borderId="0" applyFill="0" applyBorder="0" applyAlignment="0"/>
    <xf numFmtId="171" fontId="3" fillId="0" borderId="0" applyFill="0" applyBorder="0" applyAlignment="0"/>
    <xf numFmtId="174" fontId="5" fillId="0" borderId="0" applyFill="0" applyBorder="0" applyAlignment="0"/>
    <xf numFmtId="173" fontId="4" fillId="0" borderId="0" applyFill="0" applyBorder="0" applyAlignment="0"/>
    <xf numFmtId="0" fontId="22" fillId="2" borderId="0"/>
    <xf numFmtId="49" fontId="15" fillId="0" borderId="0" applyFill="0" applyBorder="0" applyAlignment="0"/>
    <xf numFmtId="0" fontId="14" fillId="0" borderId="0" applyFill="0" applyBorder="0" applyAlignment="0"/>
    <xf numFmtId="0" fontId="14" fillId="0" borderId="0" applyFill="0" applyBorder="0" applyAlignment="0"/>
    <xf numFmtId="0" fontId="28" fillId="0" borderId="0" applyNumberFormat="0" applyFill="0" applyBorder="0" applyAlignment="0" applyProtection="0"/>
    <xf numFmtId="0" fontId="34" fillId="0" borderId="13" applyNumberFormat="0" applyFill="0" applyAlignment="0" applyProtection="0"/>
    <xf numFmtId="170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3" fillId="22" borderId="2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23" borderId="3" applyNumberFormat="0" applyAlignment="0" applyProtection="0"/>
    <xf numFmtId="0" fontId="31" fillId="5" borderId="0" applyNumberFormat="0" applyBorder="0" applyAlignment="0" applyProtection="0"/>
    <xf numFmtId="0" fontId="9" fillId="0" borderId="0"/>
    <xf numFmtId="0" fontId="1" fillId="0" borderId="0"/>
    <xf numFmtId="0" fontId="27" fillId="0" borderId="0"/>
    <xf numFmtId="0" fontId="55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27" fillId="0" borderId="0"/>
    <xf numFmtId="0" fontId="1" fillId="0" borderId="0"/>
    <xf numFmtId="0" fontId="26" fillId="0" borderId="0"/>
    <xf numFmtId="0" fontId="26" fillId="0" borderId="0"/>
    <xf numFmtId="0" fontId="32" fillId="8" borderId="2" applyNumberFormat="0" applyAlignment="0" applyProtection="0"/>
    <xf numFmtId="0" fontId="33" fillId="26" borderId="0" applyNumberFormat="0" applyBorder="0" applyAlignment="0" applyProtection="0"/>
    <xf numFmtId="9" fontId="26" fillId="0" borderId="0" applyFont="0" applyFill="0" applyBorder="0" applyAlignment="0" applyProtection="0"/>
    <xf numFmtId="0" fontId="34" fillId="0" borderId="13" applyNumberFormat="0" applyFill="0" applyAlignment="0" applyProtection="0"/>
    <xf numFmtId="0" fontId="35" fillId="4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21" borderId="0" applyNumberFormat="0" applyBorder="0" applyAlignment="0" applyProtection="0"/>
    <xf numFmtId="0" fontId="36" fillId="22" borderId="12" applyNumberFormat="0" applyAlignment="0" applyProtection="0"/>
    <xf numFmtId="0" fontId="26" fillId="27" borderId="11" applyNumberFormat="0" applyFont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9" fillId="0" borderId="0" applyNumberFormat="0" applyFill="0" applyBorder="0" applyAlignment="0" applyProtection="0"/>
    <xf numFmtId="0" fontId="70" fillId="0" borderId="0"/>
    <xf numFmtId="43" fontId="70" fillId="0" borderId="0" applyFont="0" applyFill="0" applyBorder="0" applyAlignment="0" applyProtection="0"/>
  </cellStyleXfs>
  <cellXfs count="424">
    <xf numFmtId="0" fontId="0" fillId="0" borderId="0" xfId="0"/>
    <xf numFmtId="0" fontId="27" fillId="0" borderId="0" xfId="0" applyFont="1"/>
    <xf numFmtId="0" fontId="0" fillId="0" borderId="0" xfId="0" applyAlignment="1">
      <alignment horizontal="right"/>
    </xf>
    <xf numFmtId="0" fontId="45" fillId="0" borderId="0" xfId="0" applyFont="1"/>
    <xf numFmtId="0" fontId="44" fillId="0" borderId="0" xfId="0" applyFont="1" applyAlignment="1">
      <alignment vertical="center"/>
    </xf>
    <xf numFmtId="43" fontId="44" fillId="0" borderId="0" xfId="0" applyNumberFormat="1" applyFont="1"/>
    <xf numFmtId="0" fontId="44" fillId="0" borderId="0" xfId="0" applyFont="1"/>
    <xf numFmtId="0" fontId="56" fillId="0" borderId="0" xfId="0" applyFont="1" applyAlignment="1">
      <alignment vertical="center"/>
    </xf>
    <xf numFmtId="0" fontId="44" fillId="0" borderId="17" xfId="0" applyFont="1" applyBorder="1"/>
    <xf numFmtId="0" fontId="49" fillId="0" borderId="0" xfId="0" applyFont="1"/>
    <xf numFmtId="0" fontId="44" fillId="0" borderId="0" xfId="156" applyFont="1"/>
    <xf numFmtId="0" fontId="44" fillId="0" borderId="0" xfId="155" applyFont="1"/>
    <xf numFmtId="43" fontId="44" fillId="0" borderId="0" xfId="155" applyNumberFormat="1" applyFont="1"/>
    <xf numFmtId="0" fontId="44" fillId="0" borderId="0" xfId="155" applyFont="1" applyAlignment="1">
      <alignment horizontal="center"/>
    </xf>
    <xf numFmtId="0" fontId="58" fillId="0" borderId="0" xfId="0" applyFont="1" applyAlignment="1">
      <alignment vertical="center"/>
    </xf>
    <xf numFmtId="4" fontId="44" fillId="0" borderId="0" xfId="0" applyNumberFormat="1" applyFont="1"/>
    <xf numFmtId="43" fontId="44" fillId="0" borderId="0" xfId="139" applyFont="1"/>
    <xf numFmtId="0" fontId="50" fillId="0" borderId="0" xfId="0" applyFont="1"/>
    <xf numFmtId="0" fontId="44" fillId="0" borderId="0" xfId="154" applyFont="1"/>
    <xf numFmtId="43" fontId="44" fillId="0" borderId="0" xfId="139" applyFont="1" applyBorder="1"/>
    <xf numFmtId="0" fontId="44" fillId="0" borderId="0" xfId="154" applyFont="1" applyAlignment="1">
      <alignment horizontal="right"/>
    </xf>
    <xf numFmtId="0" fontId="51" fillId="0" borderId="0" xfId="150" applyFont="1"/>
    <xf numFmtId="43" fontId="60" fillId="0" borderId="0" xfId="150" applyNumberFormat="1" applyFont="1" applyAlignment="1">
      <alignment horizontal="right"/>
    </xf>
    <xf numFmtId="43" fontId="60" fillId="0" borderId="0" xfId="150" applyNumberFormat="1" applyFont="1" applyAlignment="1">
      <alignment horizontal="right" vertical="center"/>
    </xf>
    <xf numFmtId="0" fontId="44" fillId="36" borderId="0" xfId="0" applyFont="1" applyFill="1"/>
    <xf numFmtId="0" fontId="44" fillId="36" borderId="0" xfId="155" applyFont="1" applyFill="1"/>
    <xf numFmtId="164" fontId="52" fillId="29" borderId="0" xfId="0" applyNumberFormat="1" applyFont="1" applyFill="1"/>
    <xf numFmtId="43" fontId="52" fillId="29" borderId="0" xfId="0" applyNumberFormat="1" applyFont="1" applyFill="1"/>
    <xf numFmtId="0" fontId="52" fillId="29" borderId="0" xfId="0" applyFont="1" applyFill="1"/>
    <xf numFmtId="0" fontId="61" fillId="0" borderId="0" xfId="0" applyFont="1"/>
    <xf numFmtId="0" fontId="63" fillId="0" borderId="17" xfId="153" applyFont="1" applyBorder="1"/>
    <xf numFmtId="0" fontId="63" fillId="0" borderId="20" xfId="153" applyFont="1" applyBorder="1"/>
    <xf numFmtId="0" fontId="63" fillId="0" borderId="35" xfId="153" applyFont="1" applyBorder="1"/>
    <xf numFmtId="0" fontId="63" fillId="36" borderId="37" xfId="153" applyFont="1" applyFill="1" applyBorder="1" applyAlignment="1">
      <alignment horizontal="center"/>
    </xf>
    <xf numFmtId="0" fontId="63" fillId="36" borderId="30" xfId="153" applyFont="1" applyFill="1" applyBorder="1" applyAlignment="1">
      <alignment horizontal="center"/>
    </xf>
    <xf numFmtId="0" fontId="63" fillId="0" borderId="16" xfId="153" applyFont="1" applyBorder="1" applyAlignment="1">
      <alignment horizontal="center" vertical="top"/>
    </xf>
    <xf numFmtId="0" fontId="63" fillId="0" borderId="16" xfId="0" applyFont="1" applyBorder="1"/>
    <xf numFmtId="43" fontId="63" fillId="0" borderId="16" xfId="0" applyNumberFormat="1" applyFont="1" applyBorder="1" applyAlignment="1">
      <alignment vertical="center"/>
    </xf>
    <xf numFmtId="2" fontId="63" fillId="0" borderId="16" xfId="153" applyNumberFormat="1" applyFont="1" applyBorder="1" applyAlignment="1">
      <alignment horizontal="center" vertical="center"/>
    </xf>
    <xf numFmtId="0" fontId="63" fillId="0" borderId="14" xfId="153" applyFont="1" applyBorder="1" applyAlignment="1">
      <alignment horizontal="center"/>
    </xf>
    <xf numFmtId="0" fontId="63" fillId="0" borderId="14" xfId="0" applyFont="1" applyBorder="1" applyAlignment="1">
      <alignment horizontal="left"/>
    </xf>
    <xf numFmtId="43" fontId="63" fillId="0" borderId="14" xfId="0" applyNumberFormat="1" applyFont="1" applyBorder="1"/>
    <xf numFmtId="2" fontId="63" fillId="0" borderId="14" xfId="153" applyNumberFormat="1" applyFont="1" applyBorder="1" applyAlignment="1">
      <alignment horizontal="center" vertical="center"/>
    </xf>
    <xf numFmtId="2" fontId="63" fillId="0" borderId="14" xfId="153" applyNumberFormat="1" applyFont="1" applyBorder="1" applyAlignment="1">
      <alignment horizontal="center"/>
    </xf>
    <xf numFmtId="0" fontId="63" fillId="0" borderId="14" xfId="153" applyFont="1" applyBorder="1"/>
    <xf numFmtId="0" fontId="63" fillId="0" borderId="14" xfId="0" applyFont="1" applyBorder="1" applyAlignment="1">
      <alignment horizontal="center"/>
    </xf>
    <xf numFmtId="43" fontId="62" fillId="0" borderId="14" xfId="0" applyNumberFormat="1" applyFont="1" applyBorder="1"/>
    <xf numFmtId="2" fontId="64" fillId="0" borderId="14" xfId="153" applyNumberFormat="1" applyFont="1" applyBorder="1" applyAlignment="1">
      <alignment horizontal="center"/>
    </xf>
    <xf numFmtId="0" fontId="63" fillId="0" borderId="28" xfId="153" applyFont="1" applyBorder="1" applyAlignment="1">
      <alignment horizontal="center"/>
    </xf>
    <xf numFmtId="0" fontId="63" fillId="0" borderId="18" xfId="0" applyFont="1" applyBorder="1" applyAlignment="1">
      <alignment horizontal="center"/>
    </xf>
    <xf numFmtId="43" fontId="62" fillId="0" borderId="18" xfId="0" applyNumberFormat="1" applyFont="1" applyBorder="1"/>
    <xf numFmtId="0" fontId="62" fillId="0" borderId="37" xfId="0" applyFont="1" applyBorder="1" applyAlignment="1">
      <alignment horizontal="center"/>
    </xf>
    <xf numFmtId="43" fontId="62" fillId="0" borderId="38" xfId="0" applyNumberFormat="1" applyFont="1" applyBorder="1" applyAlignment="1">
      <alignment vertical="center"/>
    </xf>
    <xf numFmtId="2" fontId="62" fillId="0" borderId="38" xfId="153" applyNumberFormat="1" applyFont="1" applyBorder="1" applyAlignment="1">
      <alignment horizontal="center"/>
    </xf>
    <xf numFmtId="0" fontId="62" fillId="37" borderId="30" xfId="0" applyFont="1" applyFill="1" applyBorder="1" applyAlignment="1">
      <alignment horizontal="center"/>
    </xf>
    <xf numFmtId="43" fontId="62" fillId="37" borderId="40" xfId="0" applyNumberFormat="1" applyFont="1" applyFill="1" applyBorder="1" applyAlignment="1">
      <alignment vertical="center"/>
    </xf>
    <xf numFmtId="2" fontId="63" fillId="37" borderId="21" xfId="153" applyNumberFormat="1" applyFont="1" applyFill="1" applyBorder="1" applyAlignment="1">
      <alignment horizontal="center"/>
    </xf>
    <xf numFmtId="0" fontId="62" fillId="0" borderId="1" xfId="154" applyFont="1" applyBorder="1"/>
    <xf numFmtId="0" fontId="62" fillId="0" borderId="5" xfId="154" applyFont="1" applyBorder="1"/>
    <xf numFmtId="0" fontId="62" fillId="0" borderId="33" xfId="154" applyFont="1" applyBorder="1"/>
    <xf numFmtId="0" fontId="63" fillId="36" borderId="37" xfId="0" applyFont="1" applyFill="1" applyBorder="1" applyAlignment="1">
      <alignment horizontal="center"/>
    </xf>
    <xf numFmtId="0" fontId="63" fillId="36" borderId="37" xfId="0" applyFont="1" applyFill="1" applyBorder="1" applyAlignment="1">
      <alignment horizontal="center" vertical="center"/>
    </xf>
    <xf numFmtId="0" fontId="63" fillId="36" borderId="30" xfId="0" applyFont="1" applyFill="1" applyBorder="1"/>
    <xf numFmtId="0" fontId="63" fillId="36" borderId="30" xfId="0" applyFont="1" applyFill="1" applyBorder="1" applyAlignment="1">
      <alignment horizontal="center"/>
    </xf>
    <xf numFmtId="0" fontId="63" fillId="36" borderId="30" xfId="0" applyFont="1" applyFill="1" applyBorder="1" applyAlignment="1">
      <alignment horizontal="center" vertical="center"/>
    </xf>
    <xf numFmtId="0" fontId="63" fillId="0" borderId="38" xfId="0" applyFont="1" applyBorder="1"/>
    <xf numFmtId="0" fontId="62" fillId="0" borderId="38" xfId="0" applyFont="1" applyBorder="1"/>
    <xf numFmtId="0" fontId="63" fillId="0" borderId="14" xfId="0" applyFont="1" applyBorder="1"/>
    <xf numFmtId="4" fontId="63" fillId="0" borderId="14" xfId="0" applyNumberFormat="1" applyFont="1" applyBorder="1"/>
    <xf numFmtId="0" fontId="63" fillId="0" borderId="18" xfId="0" applyFont="1" applyBorder="1"/>
    <xf numFmtId="43" fontId="62" fillId="35" borderId="9" xfId="0" applyNumberFormat="1" applyFont="1" applyFill="1" applyBorder="1"/>
    <xf numFmtId="0" fontId="63" fillId="35" borderId="9" xfId="0" applyFont="1" applyFill="1" applyBorder="1"/>
    <xf numFmtId="0" fontId="63" fillId="0" borderId="1" xfId="0" applyFont="1" applyBorder="1" applyAlignment="1">
      <alignment horizontal="center"/>
    </xf>
    <xf numFmtId="0" fontId="62" fillId="0" borderId="5" xfId="0" applyFont="1" applyBorder="1" applyAlignment="1">
      <alignment horizontal="left"/>
    </xf>
    <xf numFmtId="0" fontId="63" fillId="0" borderId="5" xfId="0" applyFont="1" applyBorder="1"/>
    <xf numFmtId="0" fontId="63" fillId="0" borderId="31" xfId="0" applyFont="1" applyBorder="1"/>
    <xf numFmtId="0" fontId="63" fillId="0" borderId="32" xfId="0" applyFont="1" applyBorder="1"/>
    <xf numFmtId="0" fontId="63" fillId="0" borderId="43" xfId="154" applyFont="1" applyBorder="1"/>
    <xf numFmtId="0" fontId="63" fillId="0" borderId="5" xfId="154" applyFont="1" applyBorder="1"/>
    <xf numFmtId="43" fontId="63" fillId="0" borderId="5" xfId="139" applyFont="1" applyBorder="1"/>
    <xf numFmtId="0" fontId="63" fillId="0" borderId="5" xfId="154" applyFont="1" applyBorder="1" applyAlignment="1">
      <alignment horizontal="right"/>
    </xf>
    <xf numFmtId="0" fontId="63" fillId="0" borderId="33" xfId="154" applyFont="1" applyBorder="1"/>
    <xf numFmtId="0" fontId="63" fillId="0" borderId="1" xfId="154" applyFont="1" applyBorder="1"/>
    <xf numFmtId="0" fontId="63" fillId="0" borderId="0" xfId="0" applyFont="1"/>
    <xf numFmtId="0" fontId="63" fillId="0" borderId="16" xfId="0" applyFont="1" applyBorder="1" applyAlignment="1">
      <alignment horizontal="center"/>
    </xf>
    <xf numFmtId="4" fontId="63" fillId="0" borderId="16" xfId="0" applyNumberFormat="1" applyFont="1" applyBorder="1"/>
    <xf numFmtId="43" fontId="63" fillId="0" borderId="16" xfId="0" applyNumberFormat="1" applyFont="1" applyBorder="1"/>
    <xf numFmtId="0" fontId="62" fillId="35" borderId="18" xfId="154" applyFont="1" applyFill="1" applyBorder="1" applyAlignment="1">
      <alignment horizontal="center"/>
    </xf>
    <xf numFmtId="43" fontId="62" fillId="35" borderId="29" xfId="0" applyNumberFormat="1" applyFont="1" applyFill="1" applyBorder="1"/>
    <xf numFmtId="0" fontId="63" fillId="35" borderId="21" xfId="0" applyFont="1" applyFill="1" applyBorder="1"/>
    <xf numFmtId="0" fontId="62" fillId="0" borderId="31" xfId="0" applyFont="1" applyBorder="1" applyAlignment="1">
      <alignment horizontal="left"/>
    </xf>
    <xf numFmtId="0" fontId="62" fillId="0" borderId="23" xfId="155" applyFont="1" applyBorder="1"/>
    <xf numFmtId="0" fontId="63" fillId="0" borderId="23" xfId="0" applyFont="1" applyBorder="1"/>
    <xf numFmtId="0" fontId="63" fillId="0" borderId="23" xfId="155" applyFont="1" applyBorder="1"/>
    <xf numFmtId="0" fontId="62" fillId="0" borderId="17" xfId="155" applyFont="1" applyBorder="1"/>
    <xf numFmtId="0" fontId="63" fillId="0" borderId="17" xfId="0" applyFont="1" applyBorder="1"/>
    <xf numFmtId="0" fontId="63" fillId="0" borderId="17" xfId="155" applyFont="1" applyBorder="1"/>
    <xf numFmtId="0" fontId="63" fillId="0" borderId="0" xfId="153" applyFont="1"/>
    <xf numFmtId="0" fontId="63" fillId="0" borderId="0" xfId="155" applyFont="1"/>
    <xf numFmtId="0" fontId="62" fillId="36" borderId="9" xfId="0" applyFont="1" applyFill="1" applyBorder="1" applyAlignment="1">
      <alignment horizontal="center" vertical="top"/>
    </xf>
    <xf numFmtId="0" fontId="62" fillId="36" borderId="9" xfId="0" applyFont="1" applyFill="1" applyBorder="1" applyAlignment="1">
      <alignment horizontal="center" wrapText="1"/>
    </xf>
    <xf numFmtId="0" fontId="63" fillId="0" borderId="9" xfId="0" applyFont="1" applyBorder="1" applyAlignment="1">
      <alignment horizontal="center"/>
    </xf>
    <xf numFmtId="0" fontId="63" fillId="0" borderId="9" xfId="0" applyFont="1" applyBorder="1"/>
    <xf numFmtId="180" fontId="63" fillId="0" borderId="9" xfId="139" applyNumberFormat="1" applyFont="1" applyBorder="1"/>
    <xf numFmtId="43" fontId="63" fillId="0" borderId="9" xfId="139" applyFont="1" applyBorder="1"/>
    <xf numFmtId="2" fontId="63" fillId="0" borderId="9" xfId="0" applyNumberFormat="1" applyFont="1" applyBorder="1"/>
    <xf numFmtId="0" fontId="62" fillId="35" borderId="9" xfId="0" applyFont="1" applyFill="1" applyBorder="1"/>
    <xf numFmtId="43" fontId="62" fillId="35" borderId="41" xfId="139" applyFont="1" applyFill="1" applyBorder="1"/>
    <xf numFmtId="0" fontId="63" fillId="0" borderId="17" xfId="155" applyFont="1" applyBorder="1" applyAlignment="1">
      <alignment horizontal="center"/>
    </xf>
    <xf numFmtId="0" fontId="63" fillId="29" borderId="17" xfId="0" applyFont="1" applyFill="1" applyBorder="1"/>
    <xf numFmtId="179" fontId="63" fillId="0" borderId="17" xfId="155" applyNumberFormat="1" applyFont="1" applyBorder="1" applyAlignment="1">
      <alignment horizontal="center"/>
    </xf>
    <xf numFmtId="0" fontId="63" fillId="0" borderId="0" xfId="155" applyFont="1" applyAlignment="1">
      <alignment horizontal="center"/>
    </xf>
    <xf numFmtId="0" fontId="63" fillId="29" borderId="0" xfId="0" applyFont="1" applyFill="1"/>
    <xf numFmtId="179" fontId="63" fillId="0" borderId="0" xfId="155" applyNumberFormat="1" applyFont="1" applyAlignment="1">
      <alignment horizontal="center"/>
    </xf>
    <xf numFmtId="0" fontId="62" fillId="36" borderId="9" xfId="155" applyFont="1" applyFill="1" applyBorder="1" applyAlignment="1">
      <alignment horizontal="center"/>
    </xf>
    <xf numFmtId="0" fontId="62" fillId="36" borderId="30" xfId="155" applyFont="1" applyFill="1" applyBorder="1" applyAlignment="1">
      <alignment horizontal="center"/>
    </xf>
    <xf numFmtId="0" fontId="62" fillId="36" borderId="31" xfId="155" applyFont="1" applyFill="1" applyBorder="1" applyAlignment="1">
      <alignment horizontal="center"/>
    </xf>
    <xf numFmtId="0" fontId="62" fillId="0" borderId="15" xfId="105" quotePrefix="1" applyFont="1" applyBorder="1" applyAlignment="1">
      <alignment horizontal="center"/>
    </xf>
    <xf numFmtId="0" fontId="62" fillId="34" borderId="14" xfId="105" applyFont="1" applyFill="1" applyBorder="1" applyAlignment="1">
      <alignment horizontal="center" wrapText="1"/>
    </xf>
    <xf numFmtId="0" fontId="63" fillId="0" borderId="17" xfId="105" applyFont="1" applyBorder="1" applyAlignment="1">
      <alignment horizontal="center" vertical="center"/>
    </xf>
    <xf numFmtId="0" fontId="63" fillId="0" borderId="14" xfId="105" applyFont="1" applyBorder="1" applyAlignment="1">
      <alignment horizontal="center" vertical="center"/>
    </xf>
    <xf numFmtId="43" fontId="63" fillId="0" borderId="17" xfId="71" applyFont="1" applyBorder="1"/>
    <xf numFmtId="43" fontId="63" fillId="0" borderId="14" xfId="71" applyFont="1" applyBorder="1"/>
    <xf numFmtId="0" fontId="63" fillId="0" borderId="17" xfId="105" applyFont="1" applyBorder="1"/>
    <xf numFmtId="43" fontId="63" fillId="0" borderId="14" xfId="0" applyNumberFormat="1" applyFont="1" applyBorder="1" applyAlignment="1">
      <alignment vertical="center"/>
    </xf>
    <xf numFmtId="0" fontId="62" fillId="0" borderId="14" xfId="105" applyFont="1" applyBorder="1" applyAlignment="1">
      <alignment horizontal="left" wrapText="1"/>
    </xf>
    <xf numFmtId="0" fontId="63" fillId="0" borderId="15" xfId="105" quotePrefix="1" applyFont="1" applyBorder="1" applyAlignment="1">
      <alignment horizontal="center" vertical="top"/>
    </xf>
    <xf numFmtId="0" fontId="62" fillId="0" borderId="14" xfId="105" applyFont="1" applyBorder="1" applyAlignment="1">
      <alignment wrapText="1"/>
    </xf>
    <xf numFmtId="43" fontId="63" fillId="0" borderId="17" xfId="71" applyFont="1" applyFill="1" applyBorder="1" applyAlignment="1">
      <alignment horizontal="center" vertical="center"/>
    </xf>
    <xf numFmtId="43" fontId="63" fillId="0" borderId="17" xfId="71" applyFont="1" applyFill="1" applyBorder="1" applyAlignment="1">
      <alignment vertical="top"/>
    </xf>
    <xf numFmtId="43" fontId="63" fillId="0" borderId="14" xfId="71" applyFont="1" applyFill="1" applyBorder="1" applyAlignment="1">
      <alignment vertical="top"/>
    </xf>
    <xf numFmtId="43" fontId="63" fillId="0" borderId="17" xfId="105" applyNumberFormat="1" applyFont="1" applyBorder="1" applyAlignment="1">
      <alignment vertical="top"/>
    </xf>
    <xf numFmtId="0" fontId="63" fillId="0" borderId="15" xfId="105" quotePrefix="1" applyFont="1" applyBorder="1" applyAlignment="1">
      <alignment horizontal="center"/>
    </xf>
    <xf numFmtId="0" fontId="63" fillId="0" borderId="14" xfId="105" applyFont="1" applyBorder="1" applyAlignment="1">
      <alignment wrapText="1"/>
    </xf>
    <xf numFmtId="43" fontId="63" fillId="0" borderId="17" xfId="71" applyFont="1" applyFill="1" applyBorder="1" applyAlignment="1">
      <alignment horizontal="center"/>
    </xf>
    <xf numFmtId="0" fontId="63" fillId="0" borderId="14" xfId="105" applyFont="1" applyBorder="1" applyAlignment="1">
      <alignment horizontal="center"/>
    </xf>
    <xf numFmtId="43" fontId="63" fillId="0" borderId="17" xfId="71" applyFont="1" applyFill="1" applyBorder="1" applyAlignment="1"/>
    <xf numFmtId="43" fontId="63" fillId="0" borderId="14" xfId="71" applyFont="1" applyFill="1" applyBorder="1" applyAlignment="1"/>
    <xf numFmtId="43" fontId="63" fillId="0" borderId="17" xfId="105" applyNumberFormat="1" applyFont="1" applyBorder="1"/>
    <xf numFmtId="43" fontId="63" fillId="0" borderId="17" xfId="71" applyFont="1" applyFill="1" applyBorder="1" applyAlignment="1">
      <alignment vertical="center"/>
    </xf>
    <xf numFmtId="43" fontId="63" fillId="0" borderId="14" xfId="71" applyFont="1" applyFill="1" applyBorder="1" applyAlignment="1">
      <alignment vertical="center"/>
    </xf>
    <xf numFmtId="43" fontId="63" fillId="0" borderId="17" xfId="105" applyNumberFormat="1" applyFont="1" applyBorder="1" applyAlignment="1">
      <alignment vertical="center"/>
    </xf>
    <xf numFmtId="0" fontId="62" fillId="0" borderId="14" xfId="105" quotePrefix="1" applyFont="1" applyBorder="1" applyAlignment="1">
      <alignment horizontal="left"/>
    </xf>
    <xf numFmtId="0" fontId="63" fillId="0" borderId="17" xfId="105" applyFont="1" applyBorder="1" applyAlignment="1">
      <alignment horizontal="center"/>
    </xf>
    <xf numFmtId="43" fontId="63" fillId="0" borderId="17" xfId="71" applyFont="1" applyBorder="1" applyAlignment="1"/>
    <xf numFmtId="43" fontId="63" fillId="0" borderId="14" xfId="71" applyFont="1" applyBorder="1" applyAlignment="1"/>
    <xf numFmtId="0" fontId="63" fillId="0" borderId="14" xfId="105" applyFont="1" applyBorder="1" applyAlignment="1">
      <alignment horizontal="left" wrapText="1"/>
    </xf>
    <xf numFmtId="1" fontId="62" fillId="0" borderId="15" xfId="0" quotePrefix="1" applyNumberFormat="1" applyFont="1" applyBorder="1" applyAlignment="1">
      <alignment horizontal="center"/>
    </xf>
    <xf numFmtId="2" fontId="63" fillId="0" borderId="15" xfId="105" quotePrefix="1" applyNumberFormat="1" applyFont="1" applyBorder="1" applyAlignment="1">
      <alignment horizontal="center" vertical="top"/>
    </xf>
    <xf numFmtId="1" fontId="62" fillId="32" borderId="15" xfId="0" quotePrefix="1" applyNumberFormat="1" applyFont="1" applyFill="1" applyBorder="1" applyAlignment="1">
      <alignment horizontal="center"/>
    </xf>
    <xf numFmtId="0" fontId="62" fillId="32" borderId="14" xfId="0" applyFont="1" applyFill="1" applyBorder="1" applyAlignment="1">
      <alignment horizontal="right"/>
    </xf>
    <xf numFmtId="43" fontId="62" fillId="32" borderId="17" xfId="73" applyFont="1" applyFill="1" applyBorder="1" applyAlignment="1">
      <alignment horizontal="center"/>
    </xf>
    <xf numFmtId="0" fontId="62" fillId="32" borderId="14" xfId="0" applyFont="1" applyFill="1" applyBorder="1"/>
    <xf numFmtId="43" fontId="62" fillId="32" borderId="17" xfId="73" applyFont="1" applyFill="1" applyBorder="1" applyAlignment="1"/>
    <xf numFmtId="43" fontId="62" fillId="32" borderId="14" xfId="74" applyFont="1" applyFill="1" applyBorder="1" applyAlignment="1"/>
    <xf numFmtId="43" fontId="63" fillId="32" borderId="17" xfId="74" applyFont="1" applyFill="1" applyBorder="1" applyAlignment="1"/>
    <xf numFmtId="43" fontId="62" fillId="32" borderId="17" xfId="74" applyFont="1" applyFill="1" applyBorder="1" applyAlignment="1"/>
    <xf numFmtId="0" fontId="63" fillId="32" borderId="14" xfId="0" applyFont="1" applyFill="1" applyBorder="1"/>
    <xf numFmtId="1" fontId="62" fillId="33" borderId="15" xfId="0" quotePrefix="1" applyNumberFormat="1" applyFont="1" applyFill="1" applyBorder="1" applyAlignment="1">
      <alignment horizontal="center"/>
    </xf>
    <xf numFmtId="0" fontId="62" fillId="33" borderId="14" xfId="0" applyFont="1" applyFill="1" applyBorder="1" applyAlignment="1">
      <alignment horizontal="right"/>
    </xf>
    <xf numFmtId="43" fontId="62" fillId="33" borderId="17" xfId="73" applyFont="1" applyFill="1" applyBorder="1" applyAlignment="1">
      <alignment horizontal="center"/>
    </xf>
    <xf numFmtId="0" fontId="62" fillId="33" borderId="14" xfId="0" applyFont="1" applyFill="1" applyBorder="1"/>
    <xf numFmtId="43" fontId="62" fillId="33" borderId="14" xfId="73" applyFont="1" applyFill="1" applyBorder="1" applyAlignment="1"/>
    <xf numFmtId="43" fontId="62" fillId="33" borderId="21" xfId="74" applyFont="1" applyFill="1" applyBorder="1" applyAlignment="1"/>
    <xf numFmtId="43" fontId="63" fillId="33" borderId="17" xfId="74" applyFont="1" applyFill="1" applyBorder="1" applyAlignment="1"/>
    <xf numFmtId="43" fontId="62" fillId="33" borderId="14" xfId="74" applyFont="1" applyFill="1" applyBorder="1" applyAlignment="1"/>
    <xf numFmtId="43" fontId="62" fillId="33" borderId="17" xfId="74" applyFont="1" applyFill="1" applyBorder="1" applyAlignment="1"/>
    <xf numFmtId="0" fontId="63" fillId="33" borderId="14" xfId="0" applyFont="1" applyFill="1" applyBorder="1"/>
    <xf numFmtId="0" fontId="62" fillId="0" borderId="14" xfId="0" applyFont="1" applyBorder="1" applyAlignment="1">
      <alignment horizontal="center"/>
    </xf>
    <xf numFmtId="43" fontId="62" fillId="0" borderId="17" xfId="73" applyFont="1" applyFill="1" applyBorder="1" applyAlignment="1">
      <alignment horizontal="center"/>
    </xf>
    <xf numFmtId="0" fontId="62" fillId="0" borderId="14" xfId="0" applyFont="1" applyBorder="1"/>
    <xf numFmtId="43" fontId="62" fillId="0" borderId="14" xfId="73" applyFont="1" applyFill="1" applyBorder="1" applyAlignment="1"/>
    <xf numFmtId="43" fontId="62" fillId="0" borderId="16" xfId="74" applyFont="1" applyFill="1" applyBorder="1" applyAlignment="1"/>
    <xf numFmtId="43" fontId="63" fillId="0" borderId="17" xfId="74" applyFont="1" applyFill="1" applyBorder="1" applyAlignment="1"/>
    <xf numFmtId="43" fontId="62" fillId="0" borderId="14" xfId="74" applyFont="1" applyFill="1" applyBorder="1" applyAlignment="1"/>
    <xf numFmtId="43" fontId="62" fillId="0" borderId="17" xfId="74" applyFont="1" applyFill="1" applyBorder="1" applyAlignment="1"/>
    <xf numFmtId="0" fontId="62" fillId="0" borderId="14" xfId="105" applyFont="1" applyBorder="1" applyAlignment="1">
      <alignment horizontal="center" wrapText="1"/>
    </xf>
    <xf numFmtId="0" fontId="62" fillId="0" borderId="15" xfId="146" applyFont="1" applyBorder="1" applyAlignment="1">
      <alignment horizontal="center"/>
    </xf>
    <xf numFmtId="0" fontId="63" fillId="0" borderId="15" xfId="0" applyFont="1" applyBorder="1" applyAlignment="1">
      <alignment horizontal="center"/>
    </xf>
    <xf numFmtId="43" fontId="63" fillId="0" borderId="14" xfId="139" applyFont="1" applyFill="1" applyBorder="1" applyAlignment="1"/>
    <xf numFmtId="43" fontId="63" fillId="0" borderId="17" xfId="139" applyFont="1" applyFill="1" applyBorder="1" applyAlignment="1"/>
    <xf numFmtId="43" fontId="63" fillId="0" borderId="17" xfId="139" applyFont="1" applyFill="1" applyBorder="1" applyAlignment="1">
      <alignment horizontal="center"/>
    </xf>
    <xf numFmtId="43" fontId="62" fillId="0" borderId="14" xfId="139" applyFont="1" applyFill="1" applyBorder="1" applyAlignment="1"/>
    <xf numFmtId="43" fontId="62" fillId="0" borderId="17" xfId="139" applyFont="1" applyFill="1" applyBorder="1" applyAlignment="1"/>
    <xf numFmtId="0" fontId="62" fillId="0" borderId="15" xfId="0" applyFont="1" applyBorder="1" applyAlignment="1">
      <alignment horizontal="center"/>
    </xf>
    <xf numFmtId="43" fontId="63" fillId="29" borderId="14" xfId="139" applyFont="1" applyFill="1" applyBorder="1" applyAlignment="1"/>
    <xf numFmtId="43" fontId="63" fillId="29" borderId="17" xfId="139" applyFont="1" applyFill="1" applyBorder="1" applyAlignment="1"/>
    <xf numFmtId="43" fontId="62" fillId="29" borderId="14" xfId="139" applyFont="1" applyFill="1" applyBorder="1" applyAlignment="1"/>
    <xf numFmtId="43" fontId="62" fillId="29" borderId="17" xfId="139" applyFont="1" applyFill="1" applyBorder="1" applyAlignment="1"/>
    <xf numFmtId="0" fontId="63" fillId="31" borderId="15" xfId="0" applyFont="1" applyFill="1" applyBorder="1" applyAlignment="1">
      <alignment horizontal="center"/>
    </xf>
    <xf numFmtId="0" fontId="62" fillId="31" borderId="14" xfId="0" applyFont="1" applyFill="1" applyBorder="1" applyAlignment="1">
      <alignment horizontal="right"/>
    </xf>
    <xf numFmtId="43" fontId="63" fillId="31" borderId="17" xfId="139" applyFont="1" applyFill="1" applyBorder="1" applyAlignment="1">
      <alignment horizontal="center"/>
    </xf>
    <xf numFmtId="0" fontId="63" fillId="31" borderId="14" xfId="0" applyFont="1" applyFill="1" applyBorder="1" applyAlignment="1">
      <alignment horizontal="center"/>
    </xf>
    <xf numFmtId="43" fontId="63" fillId="31" borderId="14" xfId="139" applyFont="1" applyFill="1" applyBorder="1" applyAlignment="1"/>
    <xf numFmtId="43" fontId="62" fillId="31" borderId="14" xfId="139" applyFont="1" applyFill="1" applyBorder="1" applyAlignment="1"/>
    <xf numFmtId="43" fontId="62" fillId="31" borderId="17" xfId="139" applyFont="1" applyFill="1" applyBorder="1" applyAlignment="1"/>
    <xf numFmtId="0" fontId="63" fillId="31" borderId="14" xfId="0" applyFont="1" applyFill="1" applyBorder="1"/>
    <xf numFmtId="43" fontId="63" fillId="0" borderId="14" xfId="139" applyFont="1" applyFill="1" applyBorder="1" applyAlignment="1">
      <alignment horizontal="center"/>
    </xf>
    <xf numFmtId="0" fontId="62" fillId="0" borderId="14" xfId="0" applyFont="1" applyBorder="1" applyAlignment="1">
      <alignment horizontal="right"/>
    </xf>
    <xf numFmtId="0" fontId="62" fillId="34" borderId="25" xfId="0" applyFont="1" applyFill="1" applyBorder="1" applyAlignment="1">
      <alignment horizontal="center"/>
    </xf>
    <xf numFmtId="43" fontId="63" fillId="34" borderId="26" xfId="139" applyFont="1" applyFill="1" applyBorder="1" applyAlignment="1">
      <alignment horizontal="center"/>
    </xf>
    <xf numFmtId="0" fontId="63" fillId="34" borderId="25" xfId="0" applyFont="1" applyFill="1" applyBorder="1" applyAlignment="1">
      <alignment horizontal="center"/>
    </xf>
    <xf numFmtId="43" fontId="63" fillId="34" borderId="25" xfId="139" applyFont="1" applyFill="1" applyBorder="1" applyAlignment="1"/>
    <xf numFmtId="43" fontId="62" fillId="34" borderId="25" xfId="139" applyFont="1" applyFill="1" applyBorder="1" applyAlignment="1"/>
    <xf numFmtId="43" fontId="62" fillId="34" borderId="26" xfId="139" applyFont="1" applyFill="1" applyBorder="1" applyAlignment="1"/>
    <xf numFmtId="0" fontId="63" fillId="34" borderId="25" xfId="0" applyFont="1" applyFill="1" applyBorder="1"/>
    <xf numFmtId="0" fontId="62" fillId="0" borderId="14" xfId="0" applyFont="1" applyBorder="1" applyAlignment="1">
      <alignment horizontal="left"/>
    </xf>
    <xf numFmtId="43" fontId="62" fillId="0" borderId="16" xfId="139" applyFont="1" applyFill="1" applyBorder="1" applyAlignment="1"/>
    <xf numFmtId="43" fontId="63" fillId="0" borderId="15" xfId="105" applyNumberFormat="1" applyFont="1" applyBorder="1"/>
    <xf numFmtId="0" fontId="63" fillId="29" borderId="14" xfId="0" applyFont="1" applyFill="1" applyBorder="1"/>
    <xf numFmtId="43" fontId="63" fillId="29" borderId="16" xfId="139" applyFont="1" applyFill="1" applyBorder="1" applyAlignment="1"/>
    <xf numFmtId="43" fontId="62" fillId="29" borderId="28" xfId="139" applyFont="1" applyFill="1" applyBorder="1" applyAlignment="1"/>
    <xf numFmtId="43" fontId="63" fillId="0" borderId="16" xfId="71" applyFont="1" applyFill="1" applyBorder="1" applyAlignment="1"/>
    <xf numFmtId="43" fontId="63" fillId="0" borderId="23" xfId="105" applyNumberFormat="1" applyFont="1" applyBorder="1"/>
    <xf numFmtId="0" fontId="62" fillId="0" borderId="17" xfId="155" applyFont="1" applyBorder="1" applyAlignment="1">
      <alignment horizontal="center"/>
    </xf>
    <xf numFmtId="0" fontId="63" fillId="0" borderId="0" xfId="155" applyFont="1" applyAlignment="1">
      <alignment horizontal="right"/>
    </xf>
    <xf numFmtId="0" fontId="63" fillId="34" borderId="46" xfId="0" applyFont="1" applyFill="1" applyBorder="1" applyAlignment="1">
      <alignment horizontal="center"/>
    </xf>
    <xf numFmtId="0" fontId="63" fillId="29" borderId="14" xfId="0" applyFont="1" applyFill="1" applyBorder="1" applyAlignment="1">
      <alignment horizontal="center"/>
    </xf>
    <xf numFmtId="0" fontId="63" fillId="29" borderId="39" xfId="0" applyFont="1" applyFill="1" applyBorder="1" applyAlignment="1">
      <alignment horizontal="center"/>
    </xf>
    <xf numFmtId="0" fontId="63" fillId="29" borderId="28" xfId="0" applyFont="1" applyFill="1" applyBorder="1"/>
    <xf numFmtId="0" fontId="63" fillId="29" borderId="34" xfId="0" applyFont="1" applyFill="1" applyBorder="1" applyAlignment="1">
      <alignment horizontal="center"/>
    </xf>
    <xf numFmtId="0" fontId="62" fillId="0" borderId="30" xfId="0" applyFont="1" applyBorder="1" applyAlignment="1">
      <alignment horizontal="left"/>
    </xf>
    <xf numFmtId="43" fontId="63" fillId="29" borderId="31" xfId="139" applyFont="1" applyFill="1" applyBorder="1" applyAlignment="1">
      <alignment horizontal="center"/>
    </xf>
    <xf numFmtId="0" fontId="63" fillId="29" borderId="30" xfId="0" applyFont="1" applyFill="1" applyBorder="1" applyAlignment="1">
      <alignment horizontal="center"/>
    </xf>
    <xf numFmtId="43" fontId="63" fillId="29" borderId="30" xfId="139" applyFont="1" applyFill="1" applyBorder="1" applyAlignment="1"/>
    <xf numFmtId="43" fontId="62" fillId="29" borderId="21" xfId="139" applyFont="1" applyFill="1" applyBorder="1" applyAlignment="1"/>
    <xf numFmtId="43" fontId="62" fillId="29" borderId="35" xfId="139" applyFont="1" applyFill="1" applyBorder="1" applyAlignment="1"/>
    <xf numFmtId="0" fontId="63" fillId="29" borderId="21" xfId="0" applyFont="1" applyFill="1" applyBorder="1"/>
    <xf numFmtId="0" fontId="63" fillId="32" borderId="15" xfId="105" quotePrefix="1" applyFont="1" applyFill="1" applyBorder="1" applyAlignment="1">
      <alignment horizontal="center" vertical="top"/>
    </xf>
    <xf numFmtId="0" fontId="62" fillId="32" borderId="14" xfId="105" applyFont="1" applyFill="1" applyBorder="1" applyAlignment="1">
      <alignment horizontal="right" vertical="top" wrapText="1"/>
    </xf>
    <xf numFmtId="43" fontId="63" fillId="32" borderId="17" xfId="71" applyFont="1" applyFill="1" applyBorder="1" applyAlignment="1">
      <alignment horizontal="center" vertical="center"/>
    </xf>
    <xf numFmtId="0" fontId="63" fillId="32" borderId="14" xfId="105" applyFont="1" applyFill="1" applyBorder="1" applyAlignment="1">
      <alignment horizontal="center" vertical="center"/>
    </xf>
    <xf numFmtId="43" fontId="63" fillId="32" borderId="17" xfId="71" applyFont="1" applyFill="1" applyBorder="1" applyAlignment="1">
      <alignment vertical="top"/>
    </xf>
    <xf numFmtId="43" fontId="63" fillId="32" borderId="14" xfId="71" applyFont="1" applyFill="1" applyBorder="1" applyAlignment="1">
      <alignment vertical="top"/>
    </xf>
    <xf numFmtId="43" fontId="62" fillId="32" borderId="17" xfId="105" applyNumberFormat="1" applyFont="1" applyFill="1" applyBorder="1" applyAlignment="1">
      <alignment vertical="top"/>
    </xf>
    <xf numFmtId="0" fontId="62" fillId="0" borderId="14" xfId="105" applyFont="1" applyBorder="1" applyAlignment="1">
      <alignment horizontal="right" vertical="top" wrapText="1"/>
    </xf>
    <xf numFmtId="43" fontId="62" fillId="0" borderId="17" xfId="105" applyNumberFormat="1" applyFont="1" applyBorder="1" applyAlignment="1">
      <alignment vertical="top"/>
    </xf>
    <xf numFmtId="43" fontId="63" fillId="0" borderId="17" xfId="71" applyFont="1" applyFill="1" applyBorder="1" applyAlignment="1">
      <alignment horizontal="right" vertical="center"/>
    </xf>
    <xf numFmtId="43" fontId="63" fillId="0" borderId="14" xfId="71" applyFont="1" applyFill="1" applyBorder="1" applyAlignment="1">
      <alignment horizontal="right" vertical="center"/>
    </xf>
    <xf numFmtId="43" fontId="63" fillId="0" borderId="17" xfId="105" applyNumberFormat="1" applyFont="1" applyBorder="1" applyAlignment="1">
      <alignment horizontal="right" vertical="center"/>
    </xf>
    <xf numFmtId="0" fontId="62" fillId="29" borderId="17" xfId="0" applyFont="1" applyFill="1" applyBorder="1"/>
    <xf numFmtId="0" fontId="62" fillId="29" borderId="14" xfId="0" applyFont="1" applyFill="1" applyBorder="1"/>
    <xf numFmtId="43" fontId="62" fillId="0" borderId="17" xfId="139" applyFont="1" applyFill="1" applyBorder="1" applyAlignment="1">
      <alignment horizontal="center"/>
    </xf>
    <xf numFmtId="0" fontId="59" fillId="0" borderId="0" xfId="0" applyFont="1"/>
    <xf numFmtId="0" fontId="63" fillId="0" borderId="14" xfId="105" applyFont="1" applyBorder="1" applyAlignment="1">
      <alignment horizontal="left" vertical="top" wrapText="1"/>
    </xf>
    <xf numFmtId="0" fontId="63" fillId="0" borderId="14" xfId="105" applyFont="1" applyBorder="1" applyAlignment="1">
      <alignment vertical="top" wrapText="1"/>
    </xf>
    <xf numFmtId="0" fontId="57" fillId="0" borderId="0" xfId="0" applyFont="1"/>
    <xf numFmtId="0" fontId="58" fillId="0" borderId="0" xfId="0" applyFont="1"/>
    <xf numFmtId="0" fontId="56" fillId="0" borderId="0" xfId="0" applyFont="1"/>
    <xf numFmtId="0" fontId="52" fillId="0" borderId="0" xfId="155" applyFont="1"/>
    <xf numFmtId="0" fontId="69" fillId="0" borderId="23" xfId="155" applyFont="1" applyBorder="1"/>
    <xf numFmtId="0" fontId="69" fillId="0" borderId="17" xfId="155" applyFont="1" applyBorder="1"/>
    <xf numFmtId="0" fontId="68" fillId="0" borderId="17" xfId="155" applyFont="1" applyBorder="1"/>
    <xf numFmtId="0" fontId="68" fillId="0" borderId="17" xfId="155" applyFont="1" applyBorder="1" applyAlignment="1">
      <alignment horizontal="center"/>
    </xf>
    <xf numFmtId="0" fontId="69" fillId="0" borderId="17" xfId="155" applyFont="1" applyBorder="1" applyAlignment="1">
      <alignment horizontal="center"/>
    </xf>
    <xf numFmtId="0" fontId="69" fillId="0" borderId="17" xfId="153" applyFont="1" applyBorder="1"/>
    <xf numFmtId="0" fontId="69" fillId="0" borderId="17" xfId="0" applyFont="1" applyBorder="1"/>
    <xf numFmtId="179" fontId="69" fillId="0" borderId="17" xfId="155" applyNumberFormat="1" applyFont="1" applyBorder="1" applyAlignment="1">
      <alignment horizontal="center"/>
    </xf>
    <xf numFmtId="0" fontId="69" fillId="0" borderId="0" xfId="153" applyFont="1"/>
    <xf numFmtId="0" fontId="69" fillId="0" borderId="0" xfId="155" applyFont="1"/>
    <xf numFmtId="0" fontId="69" fillId="0" borderId="0" xfId="155" applyFont="1" applyAlignment="1">
      <alignment horizontal="center"/>
    </xf>
    <xf numFmtId="0" fontId="69" fillId="0" borderId="0" xfId="0" applyFont="1"/>
    <xf numFmtId="179" fontId="69" fillId="0" borderId="0" xfId="155" applyNumberFormat="1" applyFont="1" applyAlignment="1">
      <alignment horizontal="center"/>
    </xf>
    <xf numFmtId="0" fontId="68" fillId="36" borderId="9" xfId="155" applyFont="1" applyFill="1" applyBorder="1" applyAlignment="1">
      <alignment horizontal="center"/>
    </xf>
    <xf numFmtId="0" fontId="52" fillId="36" borderId="0" xfId="155" applyFont="1" applyFill="1"/>
    <xf numFmtId="0" fontId="68" fillId="36" borderId="30" xfId="155" applyFont="1" applyFill="1" applyBorder="1" applyAlignment="1">
      <alignment horizontal="center"/>
    </xf>
    <xf numFmtId="0" fontId="68" fillId="36" borderId="31" xfId="155" applyFont="1" applyFill="1" applyBorder="1" applyAlignment="1">
      <alignment horizontal="center"/>
    </xf>
    <xf numFmtId="0" fontId="69" fillId="0" borderId="22" xfId="0" applyFont="1" applyBorder="1" applyAlignment="1">
      <alignment horizontal="center"/>
    </xf>
    <xf numFmtId="0" fontId="68" fillId="0" borderId="16" xfId="0" applyFont="1" applyBorder="1" applyAlignment="1">
      <alignment horizontal="center"/>
    </xf>
    <xf numFmtId="43" fontId="69" fillId="0" borderId="23" xfId="139" applyFont="1" applyFill="1" applyBorder="1" applyAlignment="1">
      <alignment horizontal="center"/>
    </xf>
    <xf numFmtId="0" fontId="69" fillId="0" borderId="16" xfId="0" applyFont="1" applyBorder="1" applyAlignment="1">
      <alignment horizontal="center"/>
    </xf>
    <xf numFmtId="43" fontId="69" fillId="0" borderId="23" xfId="139" applyFont="1" applyFill="1" applyBorder="1" applyAlignment="1"/>
    <xf numFmtId="43" fontId="68" fillId="0" borderId="16" xfId="139" applyFont="1" applyFill="1" applyBorder="1" applyAlignment="1"/>
    <xf numFmtId="43" fontId="68" fillId="0" borderId="23" xfId="139" applyFont="1" applyFill="1" applyBorder="1" applyAlignment="1"/>
    <xf numFmtId="0" fontId="69" fillId="0" borderId="16" xfId="0" applyFont="1" applyBorder="1"/>
    <xf numFmtId="0" fontId="52" fillId="0" borderId="0" xfId="0" applyFont="1"/>
    <xf numFmtId="0" fontId="68" fillId="0" borderId="15" xfId="105" quotePrefix="1" applyFont="1" applyBorder="1" applyAlignment="1">
      <alignment horizontal="center"/>
    </xf>
    <xf numFmtId="0" fontId="68" fillId="34" borderId="14" xfId="0" applyFont="1" applyFill="1" applyBorder="1" applyAlignment="1">
      <alignment horizontal="center"/>
    </xf>
    <xf numFmtId="43" fontId="68" fillId="0" borderId="17" xfId="73" applyFont="1" applyFill="1" applyBorder="1" applyAlignment="1">
      <alignment horizontal="center"/>
    </xf>
    <xf numFmtId="0" fontId="68" fillId="0" borderId="14" xfId="0" applyFont="1" applyBorder="1"/>
    <xf numFmtId="43" fontId="68" fillId="0" borderId="17" xfId="73" applyFont="1" applyFill="1" applyBorder="1" applyAlignment="1"/>
    <xf numFmtId="43" fontId="68" fillId="0" borderId="14" xfId="74" applyFont="1" applyFill="1" applyBorder="1" applyAlignment="1"/>
    <xf numFmtId="43" fontId="69" fillId="0" borderId="17" xfId="74" applyFont="1" applyFill="1" applyBorder="1" applyAlignment="1"/>
    <xf numFmtId="43" fontId="68" fillId="0" borderId="17" xfId="74" applyFont="1" applyFill="1" applyBorder="1" applyAlignment="1"/>
    <xf numFmtId="0" fontId="69" fillId="29" borderId="14" xfId="0" applyFont="1" applyFill="1" applyBorder="1"/>
    <xf numFmtId="0" fontId="68" fillId="0" borderId="14" xfId="0" applyFont="1" applyBorder="1" applyAlignment="1">
      <alignment horizontal="left"/>
    </xf>
    <xf numFmtId="0" fontId="69" fillId="0" borderId="15" xfId="105" quotePrefix="1" applyFont="1" applyBorder="1" applyAlignment="1">
      <alignment horizontal="center"/>
    </xf>
    <xf numFmtId="0" fontId="69" fillId="0" borderId="14" xfId="105" applyFont="1" applyBorder="1" applyAlignment="1">
      <alignment horizontal="left" wrapText="1"/>
    </xf>
    <xf numFmtId="43" fontId="69" fillId="0" borderId="17" xfId="71" applyFont="1" applyFill="1" applyBorder="1" applyAlignment="1">
      <alignment horizontal="center"/>
    </xf>
    <xf numFmtId="0" fontId="69" fillId="0" borderId="14" xfId="105" applyFont="1" applyBorder="1" applyAlignment="1">
      <alignment horizontal="center"/>
    </xf>
    <xf numFmtId="43" fontId="69" fillId="0" borderId="17" xfId="71" applyFont="1" applyFill="1" applyBorder="1" applyAlignment="1"/>
    <xf numFmtId="43" fontId="69" fillId="0" borderId="14" xfId="71" applyFont="1" applyFill="1" applyBorder="1" applyAlignment="1"/>
    <xf numFmtId="43" fontId="69" fillId="0" borderId="17" xfId="105" applyNumberFormat="1" applyFont="1" applyBorder="1"/>
    <xf numFmtId="43" fontId="69" fillId="0" borderId="14" xfId="0" applyNumberFormat="1" applyFont="1" applyBorder="1"/>
    <xf numFmtId="164" fontId="52" fillId="0" borderId="0" xfId="0" applyNumberFormat="1" applyFont="1"/>
    <xf numFmtId="43" fontId="52" fillId="0" borderId="0" xfId="0" applyNumberFormat="1" applyFont="1"/>
    <xf numFmtId="2" fontId="69" fillId="0" borderId="15" xfId="105" quotePrefix="1" applyNumberFormat="1" applyFont="1" applyBorder="1" applyAlignment="1">
      <alignment horizontal="center"/>
    </xf>
    <xf numFmtId="2" fontId="69" fillId="29" borderId="15" xfId="105" quotePrefix="1" applyNumberFormat="1" applyFont="1" applyFill="1" applyBorder="1" applyAlignment="1">
      <alignment horizontal="center"/>
    </xf>
    <xf numFmtId="43" fontId="69" fillId="29" borderId="17" xfId="71" applyFont="1" applyFill="1" applyBorder="1" applyAlignment="1">
      <alignment horizontal="center"/>
    </xf>
    <xf numFmtId="0" fontId="69" fillId="29" borderId="14" xfId="105" applyFont="1" applyFill="1" applyBorder="1" applyAlignment="1">
      <alignment horizontal="center"/>
    </xf>
    <xf numFmtId="43" fontId="69" fillId="29" borderId="17" xfId="71" applyFont="1" applyFill="1" applyBorder="1" applyAlignment="1"/>
    <xf numFmtId="43" fontId="69" fillId="29" borderId="14" xfId="71" applyFont="1" applyFill="1" applyBorder="1" applyAlignment="1"/>
    <xf numFmtId="43" fontId="69" fillId="29" borderId="17" xfId="105" applyNumberFormat="1" applyFont="1" applyFill="1" applyBorder="1"/>
    <xf numFmtId="43" fontId="69" fillId="29" borderId="14" xfId="0" applyNumberFormat="1" applyFont="1" applyFill="1" applyBorder="1"/>
    <xf numFmtId="2" fontId="69" fillId="30" borderId="15" xfId="105" quotePrefix="1" applyNumberFormat="1" applyFont="1" applyFill="1" applyBorder="1" applyAlignment="1">
      <alignment horizontal="center"/>
    </xf>
    <xf numFmtId="0" fontId="68" fillId="30" borderId="14" xfId="105" applyFont="1" applyFill="1" applyBorder="1" applyAlignment="1">
      <alignment horizontal="right" wrapText="1"/>
    </xf>
    <xf numFmtId="43" fontId="69" fillId="30" borderId="17" xfId="71" applyFont="1" applyFill="1" applyBorder="1" applyAlignment="1">
      <alignment horizontal="center"/>
    </xf>
    <xf numFmtId="0" fontId="69" fillId="30" borderId="14" xfId="105" applyFont="1" applyFill="1" applyBorder="1" applyAlignment="1">
      <alignment horizontal="center"/>
    </xf>
    <xf numFmtId="43" fontId="69" fillId="30" borderId="17" xfId="71" applyFont="1" applyFill="1" applyBorder="1" applyAlignment="1"/>
    <xf numFmtId="43" fontId="69" fillId="30" borderId="14" xfId="71" applyFont="1" applyFill="1" applyBorder="1" applyAlignment="1"/>
    <xf numFmtId="43" fontId="68" fillId="30" borderId="17" xfId="105" applyNumberFormat="1" applyFont="1" applyFill="1" applyBorder="1"/>
    <xf numFmtId="43" fontId="69" fillId="30" borderId="14" xfId="0" applyNumberFormat="1" applyFont="1" applyFill="1" applyBorder="1"/>
    <xf numFmtId="0" fontId="68" fillId="0" borderId="15" xfId="0" applyFont="1" applyBorder="1" applyAlignment="1">
      <alignment horizontal="center"/>
    </xf>
    <xf numFmtId="43" fontId="69" fillId="0" borderId="17" xfId="139" applyFont="1" applyFill="1" applyBorder="1" applyAlignment="1">
      <alignment horizontal="center"/>
    </xf>
    <xf numFmtId="0" fontId="69" fillId="0" borderId="14" xfId="0" applyFont="1" applyBorder="1" applyAlignment="1">
      <alignment horizontal="center"/>
    </xf>
    <xf numFmtId="43" fontId="69" fillId="0" borderId="17" xfId="139" applyFont="1" applyFill="1" applyBorder="1" applyAlignment="1"/>
    <xf numFmtId="0" fontId="69" fillId="0" borderId="14" xfId="0" applyFont="1" applyBorder="1"/>
    <xf numFmtId="0" fontId="69" fillId="0" borderId="15" xfId="0" applyFont="1" applyBorder="1" applyAlignment="1">
      <alignment horizontal="center"/>
    </xf>
    <xf numFmtId="0" fontId="69" fillId="0" borderId="14" xfId="152" applyFont="1" applyBorder="1" applyAlignment="1">
      <alignment horizontal="left" vertical="center"/>
    </xf>
    <xf numFmtId="0" fontId="69" fillId="0" borderId="17" xfId="152" applyFont="1" applyBorder="1" applyAlignment="1">
      <alignment horizontal="center" vertical="center"/>
    </xf>
    <xf numFmtId="0" fontId="69" fillId="0" borderId="14" xfId="152" applyFont="1" applyBorder="1" applyAlignment="1">
      <alignment horizontal="center" vertical="center"/>
    </xf>
    <xf numFmtId="164" fontId="69" fillId="0" borderId="17" xfId="132" applyNumberFormat="1" applyFont="1" applyFill="1" applyBorder="1" applyAlignment="1">
      <alignment horizontal="left" vertical="center"/>
    </xf>
    <xf numFmtId="0" fontId="69" fillId="29" borderId="14" xfId="152" applyFont="1" applyFill="1" applyBorder="1" applyAlignment="1">
      <alignment vertical="center"/>
    </xf>
    <xf numFmtId="0" fontId="69" fillId="29" borderId="17" xfId="106" applyFont="1" applyFill="1" applyBorder="1" applyAlignment="1">
      <alignment horizontal="center" vertical="center" wrapText="1"/>
    </xf>
    <xf numFmtId="0" fontId="69" fillId="29" borderId="14" xfId="106" applyFont="1" applyFill="1" applyBorder="1" applyAlignment="1">
      <alignment horizontal="center" vertical="center" wrapText="1"/>
    </xf>
    <xf numFmtId="43" fontId="69" fillId="0" borderId="17" xfId="141" applyFont="1" applyBorder="1" applyAlignment="1">
      <alignment vertical="center"/>
    </xf>
    <xf numFmtId="0" fontId="69" fillId="0" borderId="14" xfId="152" applyFont="1" applyBorder="1" applyAlignment="1">
      <alignment vertical="center"/>
    </xf>
    <xf numFmtId="166" fontId="69" fillId="29" borderId="17" xfId="141" applyNumberFormat="1" applyFont="1" applyFill="1" applyBorder="1" applyAlignment="1">
      <alignment vertical="center"/>
    </xf>
    <xf numFmtId="0" fontId="69" fillId="0" borderId="14" xfId="152" applyFont="1" applyBorder="1"/>
    <xf numFmtId="166" fontId="69" fillId="0" borderId="17" xfId="141" applyNumberFormat="1" applyFont="1" applyBorder="1" applyAlignment="1">
      <alignment horizontal="center"/>
    </xf>
    <xf numFmtId="43" fontId="69" fillId="29" borderId="17" xfId="141" applyFont="1" applyFill="1" applyBorder="1" applyAlignment="1">
      <alignment vertical="center"/>
    </xf>
    <xf numFmtId="0" fontId="69" fillId="30" borderId="15" xfId="0" applyFont="1" applyFill="1" applyBorder="1" applyAlignment="1">
      <alignment horizontal="center"/>
    </xf>
    <xf numFmtId="0" fontId="68" fillId="30" borderId="14" xfId="0" applyFont="1" applyFill="1" applyBorder="1" applyAlignment="1">
      <alignment horizontal="right"/>
    </xf>
    <xf numFmtId="43" fontId="69" fillId="30" borderId="17" xfId="139" applyFont="1" applyFill="1" applyBorder="1" applyAlignment="1">
      <alignment horizontal="center"/>
    </xf>
    <xf numFmtId="0" fontId="69" fillId="30" borderId="14" xfId="0" applyFont="1" applyFill="1" applyBorder="1" applyAlignment="1">
      <alignment horizontal="center"/>
    </xf>
    <xf numFmtId="43" fontId="69" fillId="30" borderId="17" xfId="139" applyFont="1" applyFill="1" applyBorder="1" applyAlignment="1"/>
    <xf numFmtId="0" fontId="69" fillId="30" borderId="14" xfId="0" applyFont="1" applyFill="1" applyBorder="1"/>
    <xf numFmtId="0" fontId="69" fillId="29" borderId="15" xfId="0" applyFont="1" applyFill="1" applyBorder="1" applyAlignment="1">
      <alignment horizontal="center"/>
    </xf>
    <xf numFmtId="0" fontId="68" fillId="29" borderId="14" xfId="0" applyFont="1" applyFill="1" applyBorder="1" applyAlignment="1">
      <alignment horizontal="right"/>
    </xf>
    <xf numFmtId="43" fontId="69" fillId="29" borderId="17" xfId="139" applyFont="1" applyFill="1" applyBorder="1" applyAlignment="1">
      <alignment horizontal="center"/>
    </xf>
    <xf numFmtId="0" fontId="69" fillId="29" borderId="14" xfId="0" applyFont="1" applyFill="1" applyBorder="1" applyAlignment="1">
      <alignment horizontal="center"/>
    </xf>
    <xf numFmtId="43" fontId="69" fillId="29" borderId="17" xfId="139" applyFont="1" applyFill="1" applyBorder="1" applyAlignment="1"/>
    <xf numFmtId="43" fontId="68" fillId="29" borderId="17" xfId="105" applyNumberFormat="1" applyFont="1" applyFill="1" applyBorder="1"/>
    <xf numFmtId="0" fontId="69" fillId="0" borderId="14" xfId="0" applyFont="1" applyBorder="1" applyAlignment="1">
      <alignment horizontal="left" vertical="center"/>
    </xf>
    <xf numFmtId="0" fontId="69" fillId="0" borderId="17" xfId="0" applyFont="1" applyBorder="1" applyAlignment="1">
      <alignment horizontal="center" vertical="center"/>
    </xf>
    <xf numFmtId="0" fontId="69" fillId="0" borderId="14" xfId="0" applyFont="1" applyBorder="1" applyAlignment="1">
      <alignment horizontal="center" vertical="center"/>
    </xf>
    <xf numFmtId="0" fontId="69" fillId="29" borderId="14" xfId="0" applyFont="1" applyFill="1" applyBorder="1" applyAlignment="1">
      <alignment vertical="center"/>
    </xf>
    <xf numFmtId="43" fontId="69" fillId="0" borderId="17" xfId="139" applyFont="1" applyBorder="1" applyAlignment="1">
      <alignment vertical="center"/>
    </xf>
    <xf numFmtId="0" fontId="69" fillId="0" borderId="14" xfId="0" applyFont="1" applyBorder="1" applyAlignment="1">
      <alignment vertical="center"/>
    </xf>
    <xf numFmtId="166" fontId="69" fillId="29" borderId="17" xfId="139" applyNumberFormat="1" applyFont="1" applyFill="1" applyBorder="1" applyAlignment="1">
      <alignment vertical="center"/>
    </xf>
    <xf numFmtId="166" fontId="69" fillId="0" borderId="17" xfId="139" applyNumberFormat="1" applyFont="1" applyBorder="1" applyAlignment="1">
      <alignment horizontal="center"/>
    </xf>
    <xf numFmtId="43" fontId="69" fillId="29" borderId="17" xfId="139" applyFont="1" applyFill="1" applyBorder="1" applyAlignment="1">
      <alignment vertical="center"/>
    </xf>
    <xf numFmtId="0" fontId="69" fillId="30" borderId="17" xfId="106" applyFont="1" applyFill="1" applyBorder="1" applyAlignment="1">
      <alignment horizontal="center" vertical="center" wrapText="1"/>
    </xf>
    <xf numFmtId="0" fontId="69" fillId="0" borderId="14" xfId="0" applyFont="1" applyBorder="1" applyAlignment="1">
      <alignment horizontal="left"/>
    </xf>
    <xf numFmtId="43" fontId="68" fillId="30" borderId="14" xfId="139" applyFont="1" applyFill="1" applyBorder="1" applyAlignment="1"/>
    <xf numFmtId="43" fontId="68" fillId="30" borderId="17" xfId="139" applyFont="1" applyFill="1" applyBorder="1" applyAlignment="1"/>
    <xf numFmtId="0" fontId="69" fillId="0" borderId="19" xfId="0" applyFont="1" applyBorder="1" applyAlignment="1">
      <alignment horizontal="center"/>
    </xf>
    <xf numFmtId="0" fontId="68" fillId="0" borderId="18" xfId="0" applyFont="1" applyBorder="1" applyAlignment="1">
      <alignment horizontal="left"/>
    </xf>
    <xf numFmtId="43" fontId="69" fillId="0" borderId="20" xfId="139" applyFont="1" applyFill="1" applyBorder="1" applyAlignment="1">
      <alignment horizontal="center"/>
    </xf>
    <xf numFmtId="0" fontId="69" fillId="0" borderId="18" xfId="0" applyFont="1" applyBorder="1" applyAlignment="1">
      <alignment horizontal="center"/>
    </xf>
    <xf numFmtId="43" fontId="69" fillId="0" borderId="20" xfId="139" applyFont="1" applyFill="1" applyBorder="1" applyAlignment="1"/>
    <xf numFmtId="43" fontId="68" fillId="0" borderId="18" xfId="139" applyFont="1" applyFill="1" applyBorder="1" applyAlignment="1"/>
    <xf numFmtId="43" fontId="68" fillId="0" borderId="20" xfId="139" applyFont="1" applyFill="1" applyBorder="1" applyAlignment="1"/>
    <xf numFmtId="0" fontId="69" fillId="0" borderId="18" xfId="0" applyFont="1" applyBorder="1"/>
    <xf numFmtId="0" fontId="69" fillId="34" borderId="24" xfId="0" applyFont="1" applyFill="1" applyBorder="1" applyAlignment="1">
      <alignment horizontal="right"/>
    </xf>
    <xf numFmtId="0" fontId="68" fillId="34" borderId="25" xfId="0" applyFont="1" applyFill="1" applyBorder="1" applyAlignment="1">
      <alignment horizontal="center"/>
    </xf>
    <xf numFmtId="43" fontId="69" fillId="34" borderId="26" xfId="139" applyFont="1" applyFill="1" applyBorder="1" applyAlignment="1">
      <alignment horizontal="center"/>
    </xf>
    <xf numFmtId="0" fontId="69" fillId="34" borderId="25" xfId="0" applyFont="1" applyFill="1" applyBorder="1" applyAlignment="1">
      <alignment horizontal="center"/>
    </xf>
    <xf numFmtId="43" fontId="69" fillId="34" borderId="26" xfId="139" applyFont="1" applyFill="1" applyBorder="1" applyAlignment="1"/>
    <xf numFmtId="43" fontId="68" fillId="34" borderId="25" xfId="139" applyFont="1" applyFill="1" applyBorder="1" applyAlignment="1"/>
    <xf numFmtId="43" fontId="68" fillId="34" borderId="26" xfId="139" applyFont="1" applyFill="1" applyBorder="1" applyAlignment="1"/>
    <xf numFmtId="0" fontId="69" fillId="34" borderId="27" xfId="0" applyFont="1" applyFill="1" applyBorder="1"/>
    <xf numFmtId="43" fontId="52" fillId="0" borderId="0" xfId="155" applyNumberFormat="1" applyFont="1"/>
    <xf numFmtId="0" fontId="52" fillId="0" borderId="0" xfId="155" applyFont="1" applyAlignment="1">
      <alignment horizontal="center"/>
    </xf>
    <xf numFmtId="0" fontId="52" fillId="0" borderId="17" xfId="0" applyFont="1" applyBorder="1"/>
    <xf numFmtId="0" fontId="52" fillId="0" borderId="0" xfId="156" applyFont="1"/>
    <xf numFmtId="43" fontId="52" fillId="0" borderId="0" xfId="139" applyFont="1" applyFill="1" applyBorder="1"/>
    <xf numFmtId="0" fontId="63" fillId="0" borderId="9" xfId="0" applyFont="1" applyBorder="1" applyAlignment="1">
      <alignment wrapText="1"/>
    </xf>
    <xf numFmtId="43" fontId="63" fillId="0" borderId="9" xfId="0" applyNumberFormat="1" applyFont="1" applyBorder="1" applyAlignment="1">
      <alignment vertical="top"/>
    </xf>
    <xf numFmtId="0" fontId="46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 wrapText="1"/>
    </xf>
    <xf numFmtId="0" fontId="67" fillId="0" borderId="0" xfId="0" applyFont="1" applyAlignment="1">
      <alignment horizontal="center" vertical="center"/>
    </xf>
    <xf numFmtId="0" fontId="62" fillId="0" borderId="0" xfId="153" applyFont="1" applyAlignment="1">
      <alignment horizontal="center"/>
    </xf>
    <xf numFmtId="0" fontId="62" fillId="0" borderId="37" xfId="153" applyFont="1" applyBorder="1" applyAlignment="1">
      <alignment horizontal="center" vertical="center"/>
    </xf>
    <xf numFmtId="0" fontId="62" fillId="0" borderId="30" xfId="153" applyFont="1" applyBorder="1" applyAlignment="1">
      <alignment horizontal="center" vertical="center"/>
    </xf>
    <xf numFmtId="0" fontId="63" fillId="36" borderId="37" xfId="153" applyFont="1" applyFill="1" applyBorder="1" applyAlignment="1">
      <alignment horizontal="center" vertical="center"/>
    </xf>
    <xf numFmtId="0" fontId="63" fillId="36" borderId="30" xfId="153" applyFont="1" applyFill="1" applyBorder="1" applyAlignment="1">
      <alignment horizontal="center" vertical="center"/>
    </xf>
    <xf numFmtId="0" fontId="63" fillId="0" borderId="17" xfId="153" applyFont="1" applyBorder="1" applyAlignment="1">
      <alignment horizontal="left"/>
    </xf>
    <xf numFmtId="0" fontId="63" fillId="0" borderId="23" xfId="0" applyFont="1" applyBorder="1" applyAlignment="1">
      <alignment horizontal="left"/>
    </xf>
    <xf numFmtId="0" fontId="63" fillId="0" borderId="17" xfId="0" applyFont="1" applyBorder="1" applyAlignment="1">
      <alignment horizontal="left"/>
    </xf>
    <xf numFmtId="0" fontId="65" fillId="2" borderId="44" xfId="154" applyFont="1" applyFill="1" applyBorder="1" applyAlignment="1">
      <alignment horizontal="center"/>
    </xf>
    <xf numFmtId="0" fontId="65" fillId="2" borderId="45" xfId="154" applyFont="1" applyFill="1" applyBorder="1" applyAlignment="1">
      <alignment horizontal="center"/>
    </xf>
    <xf numFmtId="0" fontId="65" fillId="2" borderId="42" xfId="154" applyFont="1" applyFill="1" applyBorder="1" applyAlignment="1">
      <alignment horizontal="center"/>
    </xf>
    <xf numFmtId="165" fontId="63" fillId="0" borderId="38" xfId="0" applyNumberFormat="1" applyFont="1" applyBorder="1" applyAlignment="1">
      <alignment horizontal="center" vertical="center"/>
    </xf>
    <xf numFmtId="165" fontId="63" fillId="0" borderId="14" xfId="0" applyNumberFormat="1" applyFont="1" applyBorder="1" applyAlignment="1">
      <alignment horizontal="center" vertical="center"/>
    </xf>
    <xf numFmtId="0" fontId="63" fillId="0" borderId="20" xfId="154" applyFont="1" applyBorder="1" applyAlignment="1">
      <alignment horizontal="left"/>
    </xf>
    <xf numFmtId="0" fontId="51" fillId="0" borderId="0" xfId="150" applyFont="1" applyAlignment="1">
      <alignment horizontal="center"/>
    </xf>
    <xf numFmtId="0" fontId="62" fillId="0" borderId="0" xfId="0" applyFont="1" applyAlignment="1">
      <alignment horizontal="center"/>
    </xf>
    <xf numFmtId="0" fontId="62" fillId="2" borderId="34" xfId="154" applyFont="1" applyFill="1" applyBorder="1" applyAlignment="1">
      <alignment horizontal="center"/>
    </xf>
    <xf numFmtId="0" fontId="62" fillId="2" borderId="35" xfId="154" applyFont="1" applyFill="1" applyBorder="1" applyAlignment="1">
      <alignment horizontal="center"/>
    </xf>
    <xf numFmtId="0" fontId="62" fillId="2" borderId="36" xfId="154" applyFont="1" applyFill="1" applyBorder="1" applyAlignment="1">
      <alignment horizontal="center"/>
    </xf>
    <xf numFmtId="0" fontId="65" fillId="0" borderId="0" xfId="0" applyFont="1" applyAlignment="1">
      <alignment horizontal="center"/>
    </xf>
    <xf numFmtId="0" fontId="62" fillId="36" borderId="37" xfId="155" applyFont="1" applyFill="1" applyBorder="1" applyAlignment="1">
      <alignment horizontal="center"/>
    </xf>
    <xf numFmtId="0" fontId="62" fillId="36" borderId="30" xfId="155" applyFont="1" applyFill="1" applyBorder="1" applyAlignment="1">
      <alignment horizontal="center"/>
    </xf>
    <xf numFmtId="0" fontId="65" fillId="0" borderId="0" xfId="155" applyFont="1" applyAlignment="1">
      <alignment horizontal="center"/>
    </xf>
    <xf numFmtId="0" fontId="62" fillId="36" borderId="44" xfId="155" applyFont="1" applyFill="1" applyBorder="1" applyAlignment="1">
      <alignment horizontal="center"/>
    </xf>
    <xf numFmtId="0" fontId="62" fillId="36" borderId="43" xfId="155" applyFont="1" applyFill="1" applyBorder="1" applyAlignment="1">
      <alignment horizontal="center"/>
    </xf>
    <xf numFmtId="0" fontId="62" fillId="36" borderId="45" xfId="155" applyFont="1" applyFill="1" applyBorder="1" applyAlignment="1">
      <alignment horizontal="center"/>
    </xf>
    <xf numFmtId="0" fontId="62" fillId="36" borderId="31" xfId="155" applyFont="1" applyFill="1" applyBorder="1" applyAlignment="1">
      <alignment horizontal="center"/>
    </xf>
    <xf numFmtId="0" fontId="62" fillId="36" borderId="42" xfId="155" applyFont="1" applyFill="1" applyBorder="1" applyAlignment="1">
      <alignment horizontal="center"/>
    </xf>
    <xf numFmtId="0" fontId="62" fillId="36" borderId="1" xfId="155" applyFont="1" applyFill="1" applyBorder="1" applyAlignment="1">
      <alignment horizontal="center"/>
    </xf>
    <xf numFmtId="0" fontId="62" fillId="36" borderId="33" xfId="155" applyFont="1" applyFill="1" applyBorder="1" applyAlignment="1">
      <alignment horizontal="center"/>
    </xf>
    <xf numFmtId="0" fontId="71" fillId="0" borderId="0" xfId="155" applyFont="1" applyAlignment="1">
      <alignment horizontal="center"/>
    </xf>
    <xf numFmtId="0" fontId="69" fillId="0" borderId="23" xfId="0" applyFont="1" applyBorder="1" applyAlignment="1">
      <alignment horizontal="left"/>
    </xf>
    <xf numFmtId="0" fontId="69" fillId="0" borderId="17" xfId="0" applyFont="1" applyBorder="1" applyAlignment="1">
      <alignment horizontal="left"/>
    </xf>
    <xf numFmtId="0" fontId="68" fillId="36" borderId="44" xfId="155" applyFont="1" applyFill="1" applyBorder="1" applyAlignment="1">
      <alignment horizontal="center"/>
    </xf>
    <xf numFmtId="0" fontId="68" fillId="36" borderId="43" xfId="155" applyFont="1" applyFill="1" applyBorder="1" applyAlignment="1">
      <alignment horizontal="center"/>
    </xf>
    <xf numFmtId="0" fontId="68" fillId="36" borderId="37" xfId="155" applyFont="1" applyFill="1" applyBorder="1" applyAlignment="1">
      <alignment horizontal="center"/>
    </xf>
    <xf numFmtId="0" fontId="68" fillId="36" borderId="30" xfId="155" applyFont="1" applyFill="1" applyBorder="1" applyAlignment="1">
      <alignment horizontal="center"/>
    </xf>
    <xf numFmtId="0" fontId="68" fillId="36" borderId="45" xfId="155" applyFont="1" applyFill="1" applyBorder="1" applyAlignment="1">
      <alignment horizontal="center"/>
    </xf>
    <xf numFmtId="0" fontId="68" fillId="36" borderId="31" xfId="155" applyFont="1" applyFill="1" applyBorder="1" applyAlignment="1">
      <alignment horizontal="center"/>
    </xf>
    <xf numFmtId="0" fontId="68" fillId="36" borderId="1" xfId="155" applyFont="1" applyFill="1" applyBorder="1" applyAlignment="1">
      <alignment horizontal="center"/>
    </xf>
    <xf numFmtId="0" fontId="68" fillId="36" borderId="33" xfId="155" applyFont="1" applyFill="1" applyBorder="1" applyAlignment="1">
      <alignment horizontal="center"/>
    </xf>
  </cellXfs>
  <cellStyles count="176">
    <cellStyle name=",;F'KOIT[[WAAHK" xfId="1" xr:uid="{A1E97BE7-1187-4F4E-AA8F-071258D6EF31}"/>
    <cellStyle name="?? [0.00]_????" xfId="2" xr:uid="{8636C3AF-7AE5-41AF-B46E-7D3692E42BFF}"/>
    <cellStyle name="?? [0]_PERSONAL" xfId="3" xr:uid="{58A4EFB5-47BF-4F20-A3C7-E66F351D3D42}"/>
    <cellStyle name="???? [0.00]_????" xfId="4" xr:uid="{3B221AC2-02F5-451A-A842-15C1A9ECC656}"/>
    <cellStyle name="??????[0]_PERSONAL" xfId="5" xr:uid="{01E7C483-19DD-4317-B919-1CD9235CE934}"/>
    <cellStyle name="??????PERSONAL" xfId="6" xr:uid="{23BC889B-D0D1-41D4-B31D-788E8CB3ED60}"/>
    <cellStyle name="?????[0]_PERSONAL" xfId="7" xr:uid="{C5664E89-F781-4CFF-B8B4-6CBB15FE502B}"/>
    <cellStyle name="?????PERSONAL" xfId="8" xr:uid="{FACD536A-5E65-4DF4-8EE9-F577B6533E72}"/>
    <cellStyle name="????_????" xfId="9" xr:uid="{B985998D-7CA7-4727-825B-0F387150E841}"/>
    <cellStyle name="???[0]_PERSONAL" xfId="10" xr:uid="{48FAB43C-2FEB-42BD-9CB8-48C9CFE25341}"/>
    <cellStyle name="???_PERSONAL" xfId="11" xr:uid="{08A5877D-6EB3-4CE3-A406-CEED5531C7B2}"/>
    <cellStyle name="??_??" xfId="12" xr:uid="{3D0A8E25-6478-4951-B29D-19D03208714B}"/>
    <cellStyle name="?@??laroux" xfId="13" xr:uid="{8F19899D-3D43-446E-B6D7-CA034777AC28}"/>
    <cellStyle name="=C:\WINDOWS\SYSTEM32\COMMAND.COM" xfId="14" xr:uid="{4360E1F6-6228-4135-B99B-47AE1BEE5AF7}"/>
    <cellStyle name="0,0_x000d__x000a_NA_x000d__x000a_ 3" xfId="15" xr:uid="{5374D797-0AAC-4DFE-AD70-0E09525471E1}"/>
    <cellStyle name="20% - Accent1" xfId="16" xr:uid="{67DA0722-92FF-413F-8B78-65966B004736}"/>
    <cellStyle name="20% - Accent2" xfId="17" xr:uid="{B5F05473-98B2-46D9-AC49-8E57C5DA224D}"/>
    <cellStyle name="20% - Accent3" xfId="18" xr:uid="{709A36CC-DA86-4DBF-9236-6823C61A0B58}"/>
    <cellStyle name="20% - Accent4" xfId="19" xr:uid="{CE28581B-4B88-4B31-A3BA-D1A0F9CFD1A2}"/>
    <cellStyle name="20% - Accent5" xfId="20" xr:uid="{DD5F39D2-D2DF-49AD-8065-B41C1AAF19E4}"/>
    <cellStyle name="20% - Accent6" xfId="21" xr:uid="{6C01E152-7C67-49C7-9ECD-43D55D1642F8}"/>
    <cellStyle name="20% - ส่วนที่ถูกเน้น1" xfId="22" xr:uid="{1869037C-F5E6-4183-84E7-56842FF817A5}"/>
    <cellStyle name="20% - ส่วนที่ถูกเน้น2" xfId="23" xr:uid="{3AC1DEC9-AAAC-4DC5-8364-C51E17246DC8}"/>
    <cellStyle name="20% - ส่วนที่ถูกเน้น3" xfId="24" xr:uid="{F44AE1CB-E7BD-45C4-8A39-724EDEECD47E}"/>
    <cellStyle name="20% - ส่วนที่ถูกเน้น4" xfId="25" xr:uid="{CCECA9EA-A7DD-4859-A3A2-42C3858212D9}"/>
    <cellStyle name="20% - ส่วนที่ถูกเน้น5" xfId="26" xr:uid="{A9DFA522-FEAD-416C-9AC4-EB44423CF63E}"/>
    <cellStyle name="20% - ส่วนที่ถูกเน้น6" xfId="27" xr:uid="{90F91627-CC66-4317-9DBD-52EE59F18939}"/>
    <cellStyle name="40% - Accent1" xfId="28" xr:uid="{6FCC0907-6B2F-4C0F-9BB4-FAA576B7DAF1}"/>
    <cellStyle name="40% - Accent2" xfId="29" xr:uid="{90422477-0A28-4A85-9DD8-A8D75A9DEDD7}"/>
    <cellStyle name="40% - Accent3" xfId="30" xr:uid="{6AD486AC-70F6-4315-9D90-8FB34ECC8514}"/>
    <cellStyle name="40% - Accent4" xfId="31" xr:uid="{24AB78B2-4501-474D-90BA-5A40EC2F1ECD}"/>
    <cellStyle name="40% - Accent5" xfId="32" xr:uid="{5028D968-71C7-4978-9745-1B8357F4B16B}"/>
    <cellStyle name="40% - Accent6" xfId="33" xr:uid="{CBC2E4CE-1D39-4CBC-99A9-B1146DD59C06}"/>
    <cellStyle name="40% - ส่วนที่ถูกเน้น1" xfId="34" xr:uid="{FABFD289-5BB8-4FDD-857E-323BFD08DFA4}"/>
    <cellStyle name="40% - ส่วนที่ถูกเน้น2" xfId="35" xr:uid="{95B631B0-70CB-4FC0-AA96-829DF41A09D5}"/>
    <cellStyle name="40% - ส่วนที่ถูกเน้น3" xfId="36" xr:uid="{B910A91B-45D8-4306-94CD-B449EC680B15}"/>
    <cellStyle name="40% - ส่วนที่ถูกเน้น4" xfId="37" xr:uid="{DB23F40B-C592-4DD7-B00E-E9A3A2647AC1}"/>
    <cellStyle name="40% - ส่วนที่ถูกเน้น5" xfId="38" xr:uid="{BA0A3F97-B052-48F6-A42E-F69B40523A83}"/>
    <cellStyle name="40% - ส่วนที่ถูกเน้น6" xfId="39" xr:uid="{B73163AA-651A-4CEE-965D-89D0103D8207}"/>
    <cellStyle name="60% - Accent1" xfId="40" xr:uid="{0B93E0AE-C073-4AF2-B118-46F188ECC2D7}"/>
    <cellStyle name="60% - Accent2" xfId="41" xr:uid="{3E93EE4A-2710-43D4-86FE-420999F7A477}"/>
    <cellStyle name="60% - Accent3" xfId="42" xr:uid="{8F79DD24-B7E1-4838-A4D3-E089DC002B23}"/>
    <cellStyle name="60% - Accent4" xfId="43" xr:uid="{53B61A8E-A551-471A-BCF0-82BDE1D97847}"/>
    <cellStyle name="60% - Accent5" xfId="44" xr:uid="{52675859-7C26-42D7-B62F-2B3D9C2B3C38}"/>
    <cellStyle name="60% - Accent6" xfId="45" xr:uid="{33A13B5D-2BAB-4D1D-BEA3-7549B8B1617A}"/>
    <cellStyle name="60% - ส่วนที่ถูกเน้น1" xfId="46" xr:uid="{6345A939-CB83-4065-998A-B59B83E74D1E}"/>
    <cellStyle name="60% - ส่วนที่ถูกเน้น2" xfId="47" xr:uid="{1B42C15C-F9BC-4D2E-8894-0C5243FA7BB5}"/>
    <cellStyle name="60% - ส่วนที่ถูกเน้น3" xfId="48" xr:uid="{8405CB13-277C-43C3-A888-4FA8D3DDA4E0}"/>
    <cellStyle name="60% - ส่วนที่ถูกเน้น4" xfId="49" xr:uid="{42224DF6-888D-493D-A7C2-3B7F4D8279F3}"/>
    <cellStyle name="60% - ส่วนที่ถูกเน้น5" xfId="50" xr:uid="{EA52C2FD-E222-4D3B-8B94-F3811EF22685}"/>
    <cellStyle name="60% - ส่วนที่ถูกเน้น6" xfId="51" xr:uid="{1F4D4F0A-DDD2-44A2-B8D8-927F222815CD}"/>
    <cellStyle name="abc" xfId="52" xr:uid="{D4E0D1DC-952C-406F-8B34-3400DC5FBFCA}"/>
    <cellStyle name="Accent1" xfId="53" xr:uid="{6F70EA08-F546-473A-8A79-066F9ECF393E}"/>
    <cellStyle name="Accent2" xfId="54" xr:uid="{2B270286-9E37-406A-ADBF-479ED236BCC1}"/>
    <cellStyle name="Accent3" xfId="55" xr:uid="{393B8F9E-A644-476F-A5D9-676B57F922F2}"/>
    <cellStyle name="Accent4" xfId="56" xr:uid="{C2DDF5DC-6D5E-461C-AFBA-0C110A719F08}"/>
    <cellStyle name="Accent5" xfId="57" xr:uid="{8A54F924-F2F9-447D-89F4-0EFBD0C3A664}"/>
    <cellStyle name="Accent6" xfId="58" xr:uid="{AC28609C-22B0-42BB-AEF0-285CE6CA03DA}"/>
    <cellStyle name="Bad" xfId="59" xr:uid="{698B3EB1-C746-438F-BCC6-6131D4728383}"/>
    <cellStyle name="Calc Currency (0)" xfId="60" xr:uid="{55DE9DCE-D8E9-4D02-B2DD-E25AC6CAD610}"/>
    <cellStyle name="Calc Currency (2)" xfId="61" xr:uid="{11F8EC97-DA08-4B5E-88E7-6A81831BA8D5}"/>
    <cellStyle name="Calc Percent (0)" xfId="62" xr:uid="{E8988A7E-33E0-4BB0-93CA-7458C8E7375A}"/>
    <cellStyle name="Calc Percent (1)" xfId="63" xr:uid="{ACF030FE-F6FA-4EFA-AADA-536109538182}"/>
    <cellStyle name="Calc Percent (2)" xfId="64" xr:uid="{E088CF3A-E457-4CC3-B551-FB59B6CBDDF5}"/>
    <cellStyle name="Calc Units (0)" xfId="65" xr:uid="{3AB43C34-A141-4D41-928F-F38AD0C6F969}"/>
    <cellStyle name="Calc Units (1)" xfId="66" xr:uid="{6651C1E2-02E3-4717-89E4-CA4F7A66F922}"/>
    <cellStyle name="Calc Units (2)" xfId="67" xr:uid="{11490160-1F4A-4E9A-B0BB-A82391CC3451}"/>
    <cellStyle name="Calculation" xfId="68" xr:uid="{21CE0F18-3408-4FD3-8C43-0E11AD86229B}"/>
    <cellStyle name="Check Cell" xfId="69" xr:uid="{1A60F1C8-4A08-4F81-A4FD-2C7CA1678FB4}"/>
    <cellStyle name="Comma [00]" xfId="70" xr:uid="{ADB7F669-BD95-4B80-AAEE-64E44EED461D}"/>
    <cellStyle name="Comma 2" xfId="71" xr:uid="{B282F3F1-B9A1-4547-94C1-34B0A49C3623}"/>
    <cellStyle name="Comma 2 2" xfId="72" xr:uid="{38DE8DE3-8599-4C0C-8843-992252AAF40E}"/>
    <cellStyle name="Comma 3 2" xfId="73" xr:uid="{23F3AE5C-7285-4F10-ACDC-D04894E7BDA9}"/>
    <cellStyle name="Comma 4" xfId="74" xr:uid="{D94FE699-D966-4F65-BA7F-17B7D677B7DD}"/>
    <cellStyle name="company_title" xfId="75" xr:uid="{B92E8934-EC84-45A0-8D8A-36E13E8CAAA3}"/>
    <cellStyle name="Currency [00]" xfId="76" xr:uid="{9D5A0C90-1486-41C3-80AC-691ECFA964DF}"/>
    <cellStyle name="Date Short" xfId="77" xr:uid="{B53F672F-67B1-4EAA-ABDD-E4C015D17018}"/>
    <cellStyle name="date_format" xfId="78" xr:uid="{DB43A27F-26CC-440C-809B-7A1C820601CD}"/>
    <cellStyle name="Enter Currency (0)" xfId="79" xr:uid="{BA5CC9BA-EBC9-4703-80CC-853F19DE4C79}"/>
    <cellStyle name="Enter Currency (2)" xfId="80" xr:uid="{38F99A15-3753-4069-9D14-E0A86A712500}"/>
    <cellStyle name="Enter Units (0)" xfId="81" xr:uid="{F111D8AC-6BCC-4333-8549-253196CA7483}"/>
    <cellStyle name="Enter Units (1)" xfId="82" xr:uid="{89FC5546-0EEF-4CB6-8F7F-1CB959AE69E4}"/>
    <cellStyle name="Enter Units (2)" xfId="83" xr:uid="{4D2D26A2-BC78-4E9C-88E0-2A126EEE6BB5}"/>
    <cellStyle name="Explanatory Text" xfId="84" xr:uid="{C26D9C9A-2554-467A-9CE3-DC11367EEDE3}"/>
    <cellStyle name="Good" xfId="85" xr:uid="{E6CF9DC9-E1CF-40FF-8A10-A892922C108E}"/>
    <cellStyle name="Grey" xfId="86" xr:uid="{D6675DB7-B32D-424B-B022-C159F21EE391}"/>
    <cellStyle name="Header1" xfId="87" xr:uid="{4D2443B2-58FA-4900-A09D-9C2FD013F3E3}"/>
    <cellStyle name="Header2" xfId="88" xr:uid="{A3223820-C449-426D-B9C8-A005900FDBF9}"/>
    <cellStyle name="Heading 1" xfId="89" xr:uid="{B4D4E17A-8640-4FA7-AEE2-23AE0EAB5B82}"/>
    <cellStyle name="Heading 2" xfId="90" xr:uid="{0ECCF0C7-B712-4E04-8BE4-0F0D8B8F5BF0}"/>
    <cellStyle name="Heading 3" xfId="91" xr:uid="{3249582F-54AF-4C11-9639-59F81A5C1095}"/>
    <cellStyle name="Heading 4" xfId="92" xr:uid="{5301967F-B5B5-4C4B-A087-C9AD44C1DB2C}"/>
    <cellStyle name="Input" xfId="93" xr:uid="{2081646D-6820-46B4-9E83-6223E16199E1}"/>
    <cellStyle name="Input [yellow]" xfId="94" xr:uid="{9073EFDC-3C25-487D-9BC7-C10EF8B1C646}"/>
    <cellStyle name="Link Currency (0)" xfId="95" xr:uid="{8FDD95C8-6EE2-460D-891F-A472F8974AA3}"/>
    <cellStyle name="Link Currency (2)" xfId="96" xr:uid="{19AEF40B-DEC6-4376-BEF8-E7E4C396F677}"/>
    <cellStyle name="Link Units (0)" xfId="97" xr:uid="{27149D13-C08F-4A4A-9D6F-1B3BD87F9F67}"/>
    <cellStyle name="Link Units (1)" xfId="98" xr:uid="{BE269936-B0E1-458F-8756-5B9FFAE7407B}"/>
    <cellStyle name="Link Units (2)" xfId="99" xr:uid="{CF729430-0763-4D8E-8E85-2B1B060449FD}"/>
    <cellStyle name="Linked Cell" xfId="100" xr:uid="{E0E930C9-8AB3-4A9B-8211-D8CFFBE53506}"/>
    <cellStyle name="Neutral" xfId="101" xr:uid="{D92BC086-F5A4-4581-874E-293E14669144}"/>
    <cellStyle name="Neutral 2" xfId="102" xr:uid="{88DBA651-638E-4846-A21B-4D949209B2EF}"/>
    <cellStyle name="Normal - Style1" xfId="103" xr:uid="{F9D25313-8F9C-4856-92A6-D3EDAE83B65F}"/>
    <cellStyle name="Normal 10" xfId="104" xr:uid="{E71B6B8E-7FAD-42BC-92C7-9DCAC7C3869C}"/>
    <cellStyle name="Normal 2" xfId="105" xr:uid="{ECE7E4FC-9F9F-48F7-A555-F868A41377F8}"/>
    <cellStyle name="Normal_AHUJA" xfId="106" xr:uid="{1E40D803-6DBA-447A-A426-175086889949}"/>
    <cellStyle name="Note" xfId="107" xr:uid="{BC9A9C6B-800B-464B-A892-1E7E43663910}"/>
    <cellStyle name="Output" xfId="108" xr:uid="{9DF5049A-4D54-4C8B-9B0B-392BCFCF3F48}"/>
    <cellStyle name="ParaBirimi [0]_RESULTS" xfId="109" xr:uid="{78FE0BE8-6561-40BF-9DFF-586E719753E7}"/>
    <cellStyle name="ParaBirimi_RESULTS" xfId="110" xr:uid="{73510C75-63ED-4106-8999-B9D8836B597C}"/>
    <cellStyle name="Percent [0]" xfId="111" xr:uid="{72D8EAD2-DB25-425F-B628-5AA50F5FD2F0}"/>
    <cellStyle name="Percent [00]" xfId="112" xr:uid="{78533A45-DE87-45E7-A7E8-C3FC24AC49D5}"/>
    <cellStyle name="Percent [2]" xfId="113" xr:uid="{3E62EB40-EBE8-426D-BE97-E056BAE2BBAC}"/>
    <cellStyle name="Percent 2" xfId="114" xr:uid="{791086D1-E6D3-4191-922A-8E3C25656F9B}"/>
    <cellStyle name="PrePop Currency (0)" xfId="115" xr:uid="{D8210C9E-3B0E-423F-9E46-E23AF6242BA3}"/>
    <cellStyle name="PrePop Currency (2)" xfId="116" xr:uid="{E0D9FB36-81F2-4477-AD4D-CCE4E7483D35}"/>
    <cellStyle name="PrePop Units (0)" xfId="117" xr:uid="{84BD4DDB-82B4-45D5-8FCA-B1C190958C32}"/>
    <cellStyle name="PrePop Units (1)" xfId="118" xr:uid="{95ACCC08-B088-47A2-9A05-BEE536BBC9D3}"/>
    <cellStyle name="PrePop Units (2)" xfId="119" xr:uid="{9162E28B-D961-4220-94B4-7667F9D97880}"/>
    <cellStyle name="report_title" xfId="120" xr:uid="{C9C7CF67-9292-4DA8-A323-D4C8D6F895B4}"/>
    <cellStyle name="Text Indent A" xfId="121" xr:uid="{62E0FB0C-A83B-43E1-A018-B798203A50C3}"/>
    <cellStyle name="Text Indent B" xfId="122" xr:uid="{86746D2F-873D-4555-A343-F6BF1D390490}"/>
    <cellStyle name="Text Indent C" xfId="123" xr:uid="{039BEDDF-4C06-4E1E-9F42-617F00855B33}"/>
    <cellStyle name="Title" xfId="124" xr:uid="{C844C7BC-EBFF-4B31-87B7-0BD3070DFDE0}"/>
    <cellStyle name="Total" xfId="125" xr:uid="{1ADC8670-E126-44B8-9BCF-E8BA76E9D057}"/>
    <cellStyle name="Virg? [0]_RESULTS" xfId="126" xr:uid="{E2C07BDF-7876-42B6-BDCE-54F64CE774F8}"/>
    <cellStyle name="Virg?_RESULTS" xfId="127" xr:uid="{01655F97-4494-41C3-AE34-090F532CB58C}"/>
    <cellStyle name="Warning Text" xfId="128" xr:uid="{71248510-57A6-40D8-A9BD-33F7A5CE2333}"/>
    <cellStyle name="การคำนวณ" xfId="129" xr:uid="{3ABD3C09-7EB9-4FB2-AEF5-961990776EFE}"/>
    <cellStyle name="ข้อความเตือน" xfId="130" xr:uid="{6301E8CE-13D4-4B61-B8E0-C42B01E2F467}"/>
    <cellStyle name="ข้อความอธิบาย" xfId="131" xr:uid="{9216DB83-5942-44C7-BB6F-0C8CE7F5BE74}"/>
    <cellStyle name="เครื่องหมายจุลภาค 13" xfId="132" xr:uid="{BC13C5BD-E488-4FB2-8B3E-9C8508A3BC48}"/>
    <cellStyle name="เครื่องหมายจุลภาค 2" xfId="133" xr:uid="{D8B5F8BC-9B2C-40ED-B6BF-0C1EAA650D9B}"/>
    <cellStyle name="เครื่องหมายจุลภาค 2 2" xfId="134" xr:uid="{91855EBD-2F7A-47FC-9F1C-33C4C6EFD954}"/>
    <cellStyle name="เครื่องหมายจุลภาค 2 2 2" xfId="135" xr:uid="{38121D62-6C3F-4CFB-B1B3-892C87A76551}"/>
    <cellStyle name="เครื่องหมายจุลภาค 3" xfId="136" xr:uid="{0093E665-DFA9-4167-A8BC-40B5E3A5F1C6}"/>
    <cellStyle name="เครื่องหมายจุลภาค 4 2" xfId="137" xr:uid="{45778B91-42F7-4A39-9E7E-54761E723A2F}"/>
    <cellStyle name="เครื่องหมายจุลภาค 7" xfId="138" xr:uid="{1263378B-634E-49C5-AA11-F52671AD40CD}"/>
    <cellStyle name="จุลภาค" xfId="139" builtinId="3"/>
    <cellStyle name="จุลภาค 2" xfId="140" xr:uid="{EF7EB5AA-828B-4CFC-9F98-47A182DA5889}"/>
    <cellStyle name="จุลภาค 3" xfId="141" xr:uid="{477BF6D1-FA6B-4DD9-927D-43818565D7F6}"/>
    <cellStyle name="จุลภาค 4" xfId="175" xr:uid="{68338EC4-5832-4EAF-8E0D-EFCB761BE0F7}"/>
    <cellStyle name="ชื่อเรื่อง" xfId="142" xr:uid="{7757FC72-2817-4E0A-84D5-9F01FC9162D3}"/>
    <cellStyle name="เซลล์ตรวจสอบ" xfId="143" xr:uid="{A754AFE5-0CB5-4C8E-A865-55F6EB3E7D20}"/>
    <cellStyle name="ดี" xfId="144" xr:uid="{21951242-DCA2-406A-B81C-722B9D3736E9}"/>
    <cellStyle name="ปกติ" xfId="0" builtinId="0"/>
    <cellStyle name="ปกติ 2" xfId="145" xr:uid="{70F60725-20B4-425A-800C-691013A76660}"/>
    <cellStyle name="ปกติ 3" xfId="146" xr:uid="{6AD0A078-9A98-40DD-B6DA-F14D30B9E0F8}"/>
    <cellStyle name="ปกติ 3 2" xfId="147" xr:uid="{4EAE2526-BFE8-4813-98B6-0EB153EAC17A}"/>
    <cellStyle name="ปกติ 3 2 2" xfId="148" xr:uid="{18ACF9BA-DA34-4E2A-B3A7-E581412349AD}"/>
    <cellStyle name="ปกติ 4" xfId="149" xr:uid="{79FC34B1-E00D-4386-AA04-33B8AAEA1887}"/>
    <cellStyle name="ปกติ 4 2" xfId="150" xr:uid="{0A7134BA-42B9-43E0-819A-8D957001E9CB}"/>
    <cellStyle name="ปกติ 5" xfId="151" xr:uid="{8BCB38A7-D1D5-4C14-9C2A-47EC18F51FB2}"/>
    <cellStyle name="ปกติ 6" xfId="152" xr:uid="{7E510740-2890-4DF0-B1B9-40FF544FD148}"/>
    <cellStyle name="ปกติ 7" xfId="174" xr:uid="{A2D286C1-D3CA-4E74-89DB-5B5CDE1AE2B1}"/>
    <cellStyle name="ปกติ_Sheet2" xfId="153" xr:uid="{886CBA50-4818-4C4D-ADB2-2EC904936582}"/>
    <cellStyle name="ปกติ_Sheet3" xfId="154" xr:uid="{47FA29D9-93EB-4C9E-856F-DFD00F728AC6}"/>
    <cellStyle name="ปกติ_โครงการ  โรงเรือนโครุ่น(ชุมพร)55-3" xfId="155" xr:uid="{C4D009DB-77C6-4EDB-BC6E-8A53F9B698AC}"/>
    <cellStyle name="ปกติ_ปรับปรุงราคาระบบประปาหมู่บ้าน ขนอม" xfId="156" xr:uid="{739A785E-4CCA-4925-932C-1134B6430199}"/>
    <cellStyle name="ป้อนค่า" xfId="157" xr:uid="{2EAF75B4-C07F-46EB-A560-F31E72670964}"/>
    <cellStyle name="ปานกลาง" xfId="158" xr:uid="{8B51D3FB-B9F3-4FD3-8F47-0AFCCEDDE83F}"/>
    <cellStyle name="เปอร์เซ็นต์ 2" xfId="159" xr:uid="{B9190DCF-719C-4811-B532-19C69D60E161}"/>
    <cellStyle name="ผลรวม" xfId="160" xr:uid="{89C824C7-C0D0-4C08-BF11-C701180783B4}"/>
    <cellStyle name="แย่" xfId="161" xr:uid="{05A30927-F226-4501-9B80-C434AD600C37}"/>
    <cellStyle name="ส่วนที่ถูกเน้น1" xfId="162" xr:uid="{EBD89D54-8C7D-4079-872F-6D7682DE9140}"/>
    <cellStyle name="ส่วนที่ถูกเน้น2" xfId="163" xr:uid="{0E1A3238-F8D6-43F1-860F-5758413C021D}"/>
    <cellStyle name="ส่วนที่ถูกเน้น3" xfId="164" xr:uid="{FE141956-7B78-41E6-8AA0-BD2C72F5B734}"/>
    <cellStyle name="ส่วนที่ถูกเน้น4" xfId="165" xr:uid="{4348DAA5-6970-4DB3-BFF5-A0B1F111C63B}"/>
    <cellStyle name="ส่วนที่ถูกเน้น5" xfId="166" xr:uid="{B91CA0C0-B865-4A86-BF38-05042F1F48FB}"/>
    <cellStyle name="ส่วนที่ถูกเน้น6" xfId="167" xr:uid="{0B986A2A-1F8D-4AFE-A09A-17245F7EBFD3}"/>
    <cellStyle name="แสดงผล" xfId="168" xr:uid="{611C1614-1E95-46E5-AB4F-50CE5EE8B6F9}"/>
    <cellStyle name="หมายเหตุ" xfId="169" xr:uid="{5BC8865B-C72A-4EBA-BBA5-FD5713841299}"/>
    <cellStyle name="หัวเรื่อง 1" xfId="170" xr:uid="{17318A3A-55CA-40FD-98FF-78A5519A2199}"/>
    <cellStyle name="หัวเรื่อง 2" xfId="171" xr:uid="{60DE2B7A-52AE-4A99-8E8D-4F57DB643EC8}"/>
    <cellStyle name="หัวเรื่อง 3" xfId="172" xr:uid="{6AEA975B-8BF7-4367-B32F-20E17D5A3DC7}"/>
    <cellStyle name="หัวเรื่อง 4" xfId="173" xr:uid="{176D247B-2490-442C-9C36-9623ECE5B03A}"/>
  </cellStyles>
  <dxfs count="0"/>
  <tableStyles count="0" defaultTableStyle="TableStyleMedium9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480740</xdr:colOff>
      <xdr:row>0</xdr:row>
      <xdr:rowOff>58421</xdr:rowOff>
    </xdr:from>
    <xdr:to>
      <xdr:col>8</xdr:col>
      <xdr:colOff>597490</xdr:colOff>
      <xdr:row>1</xdr:row>
      <xdr:rowOff>866775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D7E376-E839-DB51-4A43-4C94598EE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8340" y="58421"/>
          <a:ext cx="1335950" cy="17227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952500</xdr:colOff>
      <xdr:row>336</xdr:row>
      <xdr:rowOff>0</xdr:rowOff>
    </xdr:from>
    <xdr:to>
      <xdr:col>1</xdr:col>
      <xdr:colOff>1285875</xdr:colOff>
      <xdr:row>337</xdr:row>
      <xdr:rowOff>85725</xdr:rowOff>
    </xdr:to>
    <xdr:sp macro="" textlink="">
      <xdr:nvSpPr>
        <xdr:cNvPr id="99051" name="AutoShape 6" descr="digico d-rack 32x16 digital stage box 1">
          <a:extLst>
            <a:ext uri="{FF2B5EF4-FFF2-40B4-BE49-F238E27FC236}">
              <a16:creationId xmlns:a16="http://schemas.microsoft.com/office/drawing/2014/main" id="{587D39FA-9CCC-3E5F-41F3-301EB02BCB85}"/>
            </a:ext>
          </a:extLst>
        </xdr:cNvPr>
        <xdr:cNvSpPr>
          <a:spLocks noChangeAspect="1" noChangeArrowheads="1"/>
        </xdr:cNvSpPr>
      </xdr:nvSpPr>
      <xdr:spPr bwMode="auto">
        <a:xfrm>
          <a:off x="12858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895350</xdr:colOff>
      <xdr:row>336</xdr:row>
      <xdr:rowOff>0</xdr:rowOff>
    </xdr:from>
    <xdr:to>
      <xdr:col>1</xdr:col>
      <xdr:colOff>1228725</xdr:colOff>
      <xdr:row>337</xdr:row>
      <xdr:rowOff>85725</xdr:rowOff>
    </xdr:to>
    <xdr:sp macro="" textlink="">
      <xdr:nvSpPr>
        <xdr:cNvPr id="99052" name="AutoShape 6" descr="digico d-rack 32x16 digital stage box 1">
          <a:extLst>
            <a:ext uri="{FF2B5EF4-FFF2-40B4-BE49-F238E27FC236}">
              <a16:creationId xmlns:a16="http://schemas.microsoft.com/office/drawing/2014/main" id="{91804A7A-D0C6-5053-BE58-BFAB1E24411D}"/>
            </a:ext>
          </a:extLst>
        </xdr:cNvPr>
        <xdr:cNvSpPr>
          <a:spLocks noChangeAspect="1" noChangeArrowheads="1"/>
        </xdr:cNvSpPr>
      </xdr:nvSpPr>
      <xdr:spPr bwMode="auto">
        <a:xfrm>
          <a:off x="122872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53" name="AutoShape 6" descr="digico d-rack 32x16 digital stage box 1">
          <a:extLst>
            <a:ext uri="{FF2B5EF4-FFF2-40B4-BE49-F238E27FC236}">
              <a16:creationId xmlns:a16="http://schemas.microsoft.com/office/drawing/2014/main" id="{431F540D-64EA-474F-11D6-58F5689D1F4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54" name="AutoShape 6" descr="digico d-rack 32x16 digital stage box 1">
          <a:extLst>
            <a:ext uri="{FF2B5EF4-FFF2-40B4-BE49-F238E27FC236}">
              <a16:creationId xmlns:a16="http://schemas.microsoft.com/office/drawing/2014/main" id="{24BC1FED-134B-4D56-5AFF-75CB804390F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55" name="AutoShape 8" descr="Image result for digico d-rack">
          <a:extLst>
            <a:ext uri="{FF2B5EF4-FFF2-40B4-BE49-F238E27FC236}">
              <a16:creationId xmlns:a16="http://schemas.microsoft.com/office/drawing/2014/main" id="{69164E58-CE7A-7036-5A21-5A0CE11F72E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56" name="AutoShape 6" descr="digico d-rack 32x16 digital stage box 1">
          <a:extLst>
            <a:ext uri="{FF2B5EF4-FFF2-40B4-BE49-F238E27FC236}">
              <a16:creationId xmlns:a16="http://schemas.microsoft.com/office/drawing/2014/main" id="{09169A1A-92D6-027C-BD60-07E15A4C120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57" name="AutoShape 6" descr="digico d-rack 32x16 digital stage box 1">
          <a:extLst>
            <a:ext uri="{FF2B5EF4-FFF2-40B4-BE49-F238E27FC236}">
              <a16:creationId xmlns:a16="http://schemas.microsoft.com/office/drawing/2014/main" id="{7990514C-968B-08C5-DB05-057183FE0FA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58" name="AutoShape 8" descr="Image result for digico d-rack">
          <a:extLst>
            <a:ext uri="{FF2B5EF4-FFF2-40B4-BE49-F238E27FC236}">
              <a16:creationId xmlns:a16="http://schemas.microsoft.com/office/drawing/2014/main" id="{6732A1DB-B74C-8E8E-0DC9-E92A8EC24A9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59" name="AutoShape 6" descr="digico d-rack 32x16 digital stage box 1">
          <a:extLst>
            <a:ext uri="{FF2B5EF4-FFF2-40B4-BE49-F238E27FC236}">
              <a16:creationId xmlns:a16="http://schemas.microsoft.com/office/drawing/2014/main" id="{13437D08-8B2B-4458-FFB9-6A79166726A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60" name="AutoShape 6" descr="digico d-rack 32x16 digital stage box 1">
          <a:extLst>
            <a:ext uri="{FF2B5EF4-FFF2-40B4-BE49-F238E27FC236}">
              <a16:creationId xmlns:a16="http://schemas.microsoft.com/office/drawing/2014/main" id="{079085E4-14C1-634A-2AF7-E84D343CF1E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61" name="AutoShape 8" descr="Image result for digico d-rack">
          <a:extLst>
            <a:ext uri="{FF2B5EF4-FFF2-40B4-BE49-F238E27FC236}">
              <a16:creationId xmlns:a16="http://schemas.microsoft.com/office/drawing/2014/main" id="{12455544-95FC-5B4A-F5AB-8036B365F93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62" name="AutoShape 6" descr="digico d-rack 32x16 digital stage box 1">
          <a:extLst>
            <a:ext uri="{FF2B5EF4-FFF2-40B4-BE49-F238E27FC236}">
              <a16:creationId xmlns:a16="http://schemas.microsoft.com/office/drawing/2014/main" id="{BC52B579-277D-742C-B044-48EFD25DCFC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63" name="AutoShape 6" descr="digico d-rack 32x16 digital stage box 1">
          <a:extLst>
            <a:ext uri="{FF2B5EF4-FFF2-40B4-BE49-F238E27FC236}">
              <a16:creationId xmlns:a16="http://schemas.microsoft.com/office/drawing/2014/main" id="{9A6B28ED-1B79-1A46-06DA-F1AE0A7834C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64" name="AutoShape 6" descr="digico d-rack 32x16 digital stage box 1">
          <a:extLst>
            <a:ext uri="{FF2B5EF4-FFF2-40B4-BE49-F238E27FC236}">
              <a16:creationId xmlns:a16="http://schemas.microsoft.com/office/drawing/2014/main" id="{DE56991F-7B3D-BBC3-594C-D42EA1296FC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65" name="AutoShape 6" descr="digico d-rack 32x16 digital stage box 1">
          <a:extLst>
            <a:ext uri="{FF2B5EF4-FFF2-40B4-BE49-F238E27FC236}">
              <a16:creationId xmlns:a16="http://schemas.microsoft.com/office/drawing/2014/main" id="{A5E934E1-363F-D74D-046D-A8BEA0D8DBC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66" name="AutoShape 6" descr="digico d-rack 32x16 digital stage box 1">
          <a:extLst>
            <a:ext uri="{FF2B5EF4-FFF2-40B4-BE49-F238E27FC236}">
              <a16:creationId xmlns:a16="http://schemas.microsoft.com/office/drawing/2014/main" id="{BF3C7C96-943E-8161-4281-2721F697BD0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67" name="AutoShape 6" descr="digico d-rack 32x16 digital stage box 1">
          <a:extLst>
            <a:ext uri="{FF2B5EF4-FFF2-40B4-BE49-F238E27FC236}">
              <a16:creationId xmlns:a16="http://schemas.microsoft.com/office/drawing/2014/main" id="{4FE4E905-39B9-EC4A-36D3-137E25EF1FD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68" name="AutoShape 6" descr="digico d-rack 32x16 digital stage box 1">
          <a:extLst>
            <a:ext uri="{FF2B5EF4-FFF2-40B4-BE49-F238E27FC236}">
              <a16:creationId xmlns:a16="http://schemas.microsoft.com/office/drawing/2014/main" id="{E1680833-33C9-DACA-668A-014E2B50739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69" name="AutoShape 6" descr="digico d-rack 32x16 digital stage box 1">
          <a:extLst>
            <a:ext uri="{FF2B5EF4-FFF2-40B4-BE49-F238E27FC236}">
              <a16:creationId xmlns:a16="http://schemas.microsoft.com/office/drawing/2014/main" id="{4DFD278F-8625-14FA-393A-D34DC632519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70" name="AutoShape 8" descr="Image result for digico d-rack">
          <a:extLst>
            <a:ext uri="{FF2B5EF4-FFF2-40B4-BE49-F238E27FC236}">
              <a16:creationId xmlns:a16="http://schemas.microsoft.com/office/drawing/2014/main" id="{12F6ED6F-EDA9-FD2A-FD97-2EE2D086411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71" name="AutoShape 6" descr="digico d-rack 32x16 digital stage box 1">
          <a:extLst>
            <a:ext uri="{FF2B5EF4-FFF2-40B4-BE49-F238E27FC236}">
              <a16:creationId xmlns:a16="http://schemas.microsoft.com/office/drawing/2014/main" id="{4849E05E-5950-07DC-45EA-87B863965E6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72" name="AutoShape 6" descr="digico d-rack 32x16 digital stage box 1">
          <a:extLst>
            <a:ext uri="{FF2B5EF4-FFF2-40B4-BE49-F238E27FC236}">
              <a16:creationId xmlns:a16="http://schemas.microsoft.com/office/drawing/2014/main" id="{EF470269-0347-1734-57D4-D70D4A94F58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73" name="AutoShape 8" descr="Image result for digico d-rack">
          <a:extLst>
            <a:ext uri="{FF2B5EF4-FFF2-40B4-BE49-F238E27FC236}">
              <a16:creationId xmlns:a16="http://schemas.microsoft.com/office/drawing/2014/main" id="{F9016D7A-7C8C-AF6F-0465-5FF7E7B540A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74" name="AutoShape 6" descr="digico d-rack 32x16 digital stage box 1">
          <a:extLst>
            <a:ext uri="{FF2B5EF4-FFF2-40B4-BE49-F238E27FC236}">
              <a16:creationId xmlns:a16="http://schemas.microsoft.com/office/drawing/2014/main" id="{8EFE8CC7-3A0C-D5DE-54C2-417D4C6E3F7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75" name="AutoShape 6" descr="digico d-rack 32x16 digital stage box 1">
          <a:extLst>
            <a:ext uri="{FF2B5EF4-FFF2-40B4-BE49-F238E27FC236}">
              <a16:creationId xmlns:a16="http://schemas.microsoft.com/office/drawing/2014/main" id="{62D9281F-05C6-5FFD-9BF1-F4CCD97BE86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76" name="AutoShape 8" descr="Image result for digico d-rack">
          <a:extLst>
            <a:ext uri="{FF2B5EF4-FFF2-40B4-BE49-F238E27FC236}">
              <a16:creationId xmlns:a16="http://schemas.microsoft.com/office/drawing/2014/main" id="{D34138F3-6244-C5B3-E1AE-926FCE1AC8C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77" name="AutoShape 6" descr="digico d-rack 32x16 digital stage box 1">
          <a:extLst>
            <a:ext uri="{FF2B5EF4-FFF2-40B4-BE49-F238E27FC236}">
              <a16:creationId xmlns:a16="http://schemas.microsoft.com/office/drawing/2014/main" id="{3A79777F-AC4C-0A1C-A322-B9C5281142F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78" name="AutoShape 6" descr="digico d-rack 32x16 digital stage box 1">
          <a:extLst>
            <a:ext uri="{FF2B5EF4-FFF2-40B4-BE49-F238E27FC236}">
              <a16:creationId xmlns:a16="http://schemas.microsoft.com/office/drawing/2014/main" id="{4CB18693-D7F6-D4B6-DE23-120BD9211AF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79" name="AutoShape 8" descr="Image result for digico d-rack">
          <a:extLst>
            <a:ext uri="{FF2B5EF4-FFF2-40B4-BE49-F238E27FC236}">
              <a16:creationId xmlns:a16="http://schemas.microsoft.com/office/drawing/2014/main" id="{91B45F02-69E3-520C-9C31-BCA7ECA0BD0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80" name="AutoShape 6" descr="digico d-rack 32x16 digital stage box 1">
          <a:extLst>
            <a:ext uri="{FF2B5EF4-FFF2-40B4-BE49-F238E27FC236}">
              <a16:creationId xmlns:a16="http://schemas.microsoft.com/office/drawing/2014/main" id="{96DD5BD2-ED59-EDAF-7765-75FE0C76109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81" name="AutoShape 6" descr="digico d-rack 32x16 digital stage box 1">
          <a:extLst>
            <a:ext uri="{FF2B5EF4-FFF2-40B4-BE49-F238E27FC236}">
              <a16:creationId xmlns:a16="http://schemas.microsoft.com/office/drawing/2014/main" id="{DD8113AB-1AB1-5F1F-27C8-955217E960A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082" name="AutoShape 8" descr="Image result for digico d-rack">
          <a:extLst>
            <a:ext uri="{FF2B5EF4-FFF2-40B4-BE49-F238E27FC236}">
              <a16:creationId xmlns:a16="http://schemas.microsoft.com/office/drawing/2014/main" id="{1C5C5B3E-B0A6-0323-6C32-ABBC22E89E1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83" name="AutoShape 6" descr="digico d-rack 32x16 digital stage box 1">
          <a:extLst>
            <a:ext uri="{FF2B5EF4-FFF2-40B4-BE49-F238E27FC236}">
              <a16:creationId xmlns:a16="http://schemas.microsoft.com/office/drawing/2014/main" id="{EAB7B7F0-D71A-FFFA-1FC5-5FFF3C967EC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84" name="AutoShape 6" descr="digico d-rack 32x16 digital stage box 1">
          <a:extLst>
            <a:ext uri="{FF2B5EF4-FFF2-40B4-BE49-F238E27FC236}">
              <a16:creationId xmlns:a16="http://schemas.microsoft.com/office/drawing/2014/main" id="{A348FA5D-5CA9-6854-087D-129A700AF57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85" name="AutoShape 6" descr="digico d-rack 32x16 digital stage box 1">
          <a:extLst>
            <a:ext uri="{FF2B5EF4-FFF2-40B4-BE49-F238E27FC236}">
              <a16:creationId xmlns:a16="http://schemas.microsoft.com/office/drawing/2014/main" id="{F5611B64-63F0-5B5F-E613-E572CB9774C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86" name="AutoShape 6" descr="digico d-rack 32x16 digital stage box 1">
          <a:extLst>
            <a:ext uri="{FF2B5EF4-FFF2-40B4-BE49-F238E27FC236}">
              <a16:creationId xmlns:a16="http://schemas.microsoft.com/office/drawing/2014/main" id="{8AD0DDEA-DC13-3EFC-F6EB-A0F56212898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87" name="AutoShape 6" descr="digico d-rack 32x16 digital stage box 1">
          <a:extLst>
            <a:ext uri="{FF2B5EF4-FFF2-40B4-BE49-F238E27FC236}">
              <a16:creationId xmlns:a16="http://schemas.microsoft.com/office/drawing/2014/main" id="{05105CF3-1AB2-0134-5EAD-2A93A40E5F4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88" name="AutoShape 6" descr="digico d-rack 32x16 digital stage box 1">
          <a:extLst>
            <a:ext uri="{FF2B5EF4-FFF2-40B4-BE49-F238E27FC236}">
              <a16:creationId xmlns:a16="http://schemas.microsoft.com/office/drawing/2014/main" id="{B69FE042-6F1B-2ECA-9A8D-0ACC5B48826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89" name="AutoShape 6" descr="digico d-rack 32x16 digital stage box 1">
          <a:extLst>
            <a:ext uri="{FF2B5EF4-FFF2-40B4-BE49-F238E27FC236}">
              <a16:creationId xmlns:a16="http://schemas.microsoft.com/office/drawing/2014/main" id="{BAFB6563-E806-68D8-CBA2-1272A4FB175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90" name="AutoShape 6" descr="digico d-rack 32x16 digital stage box 1">
          <a:extLst>
            <a:ext uri="{FF2B5EF4-FFF2-40B4-BE49-F238E27FC236}">
              <a16:creationId xmlns:a16="http://schemas.microsoft.com/office/drawing/2014/main" id="{9FB6657E-5885-827A-249D-9D4A35AD8ED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91" name="AutoShape 6" descr="digico d-rack 32x16 digital stage box 1">
          <a:extLst>
            <a:ext uri="{FF2B5EF4-FFF2-40B4-BE49-F238E27FC236}">
              <a16:creationId xmlns:a16="http://schemas.microsoft.com/office/drawing/2014/main" id="{D2C1B9DB-2A06-0289-D12F-AB77BE87782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92" name="AutoShape 6" descr="digico d-rack 32x16 digital stage box 1">
          <a:extLst>
            <a:ext uri="{FF2B5EF4-FFF2-40B4-BE49-F238E27FC236}">
              <a16:creationId xmlns:a16="http://schemas.microsoft.com/office/drawing/2014/main" id="{BA2A380B-5AFF-3265-2C63-C7785CAF6BF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93" name="AutoShape 6" descr="digico d-rack 32x16 digital stage box 1">
          <a:extLst>
            <a:ext uri="{FF2B5EF4-FFF2-40B4-BE49-F238E27FC236}">
              <a16:creationId xmlns:a16="http://schemas.microsoft.com/office/drawing/2014/main" id="{2D0953CB-981E-5E70-ADAE-2AD079BE517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94" name="AutoShape 6" descr="digico d-rack 32x16 digital stage box 1">
          <a:extLst>
            <a:ext uri="{FF2B5EF4-FFF2-40B4-BE49-F238E27FC236}">
              <a16:creationId xmlns:a16="http://schemas.microsoft.com/office/drawing/2014/main" id="{8FA6599E-BCD8-1319-6A20-A0FAF617174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95" name="AutoShape 6" descr="digico d-rack 32x16 digital stage box 1">
          <a:extLst>
            <a:ext uri="{FF2B5EF4-FFF2-40B4-BE49-F238E27FC236}">
              <a16:creationId xmlns:a16="http://schemas.microsoft.com/office/drawing/2014/main" id="{437F629B-B880-9625-895B-5DCBF446546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96" name="AutoShape 6" descr="digico d-rack 32x16 digital stage box 1">
          <a:extLst>
            <a:ext uri="{FF2B5EF4-FFF2-40B4-BE49-F238E27FC236}">
              <a16:creationId xmlns:a16="http://schemas.microsoft.com/office/drawing/2014/main" id="{D4199AFC-5186-602F-A284-1C888DE144A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97" name="AutoShape 6" descr="digico d-rack 32x16 digital stage box 1">
          <a:extLst>
            <a:ext uri="{FF2B5EF4-FFF2-40B4-BE49-F238E27FC236}">
              <a16:creationId xmlns:a16="http://schemas.microsoft.com/office/drawing/2014/main" id="{7FC550E2-2B84-E7CA-97AD-B7F6C8B64D4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98" name="AutoShape 6" descr="digico d-rack 32x16 digital stage box 1">
          <a:extLst>
            <a:ext uri="{FF2B5EF4-FFF2-40B4-BE49-F238E27FC236}">
              <a16:creationId xmlns:a16="http://schemas.microsoft.com/office/drawing/2014/main" id="{3837739D-CE19-B4C2-6C77-5729804F559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099" name="AutoShape 6" descr="digico d-rack 32x16 digital stage box 1">
          <a:extLst>
            <a:ext uri="{FF2B5EF4-FFF2-40B4-BE49-F238E27FC236}">
              <a16:creationId xmlns:a16="http://schemas.microsoft.com/office/drawing/2014/main" id="{EBCF751D-AD10-B693-1E8F-2FADFD20A4D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00" name="AutoShape 6" descr="digico d-rack 32x16 digital stage box 1">
          <a:extLst>
            <a:ext uri="{FF2B5EF4-FFF2-40B4-BE49-F238E27FC236}">
              <a16:creationId xmlns:a16="http://schemas.microsoft.com/office/drawing/2014/main" id="{FCFED131-22E7-0AC5-2793-0CE6511D5EA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01" name="AutoShape 6" descr="digico d-rack 32x16 digital stage box 1">
          <a:extLst>
            <a:ext uri="{FF2B5EF4-FFF2-40B4-BE49-F238E27FC236}">
              <a16:creationId xmlns:a16="http://schemas.microsoft.com/office/drawing/2014/main" id="{A92CD3F1-EDB7-0553-9A1C-C3BEEF69607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02" name="AutoShape 6" descr="digico d-rack 32x16 digital stage box 1">
          <a:extLst>
            <a:ext uri="{FF2B5EF4-FFF2-40B4-BE49-F238E27FC236}">
              <a16:creationId xmlns:a16="http://schemas.microsoft.com/office/drawing/2014/main" id="{C58F407F-B91D-151B-3C06-FE2E0193B66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03" name="AutoShape 6" descr="digico d-rack 32x16 digital stage box 1">
          <a:extLst>
            <a:ext uri="{FF2B5EF4-FFF2-40B4-BE49-F238E27FC236}">
              <a16:creationId xmlns:a16="http://schemas.microsoft.com/office/drawing/2014/main" id="{154146BD-35E0-E7C4-7526-A3F51BC6E8F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04" name="AutoShape 8" descr="Image result for digico d-rack">
          <a:extLst>
            <a:ext uri="{FF2B5EF4-FFF2-40B4-BE49-F238E27FC236}">
              <a16:creationId xmlns:a16="http://schemas.microsoft.com/office/drawing/2014/main" id="{07588081-1C9C-FF9A-4706-0DDDFF6ED63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05" name="AutoShape 6" descr="digico d-rack 32x16 digital stage box 1">
          <a:extLst>
            <a:ext uri="{FF2B5EF4-FFF2-40B4-BE49-F238E27FC236}">
              <a16:creationId xmlns:a16="http://schemas.microsoft.com/office/drawing/2014/main" id="{40D73DA0-009A-03D5-23FE-02B4FB4E7DF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06" name="AutoShape 8" descr="Image result for digico d-rack">
          <a:extLst>
            <a:ext uri="{FF2B5EF4-FFF2-40B4-BE49-F238E27FC236}">
              <a16:creationId xmlns:a16="http://schemas.microsoft.com/office/drawing/2014/main" id="{D66BC74B-63FC-0B74-2C09-581D3B3BF93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07" name="AutoShape 6" descr="digico d-rack 32x16 digital stage box 1">
          <a:extLst>
            <a:ext uri="{FF2B5EF4-FFF2-40B4-BE49-F238E27FC236}">
              <a16:creationId xmlns:a16="http://schemas.microsoft.com/office/drawing/2014/main" id="{CD9A0EFF-1156-001E-84E6-B2A73F2E501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08" name="AutoShape 8" descr="Image result for digico d-rack">
          <a:extLst>
            <a:ext uri="{FF2B5EF4-FFF2-40B4-BE49-F238E27FC236}">
              <a16:creationId xmlns:a16="http://schemas.microsoft.com/office/drawing/2014/main" id="{1C53DA1B-92FE-A7CD-32BA-9A74D23B3AF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09" name="AutoShape 6" descr="digico d-rack 32x16 digital stage box 1">
          <a:extLst>
            <a:ext uri="{FF2B5EF4-FFF2-40B4-BE49-F238E27FC236}">
              <a16:creationId xmlns:a16="http://schemas.microsoft.com/office/drawing/2014/main" id="{BDBC71C8-A523-9088-5B87-4AF26631A65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10" name="AutoShape 8" descr="Image result for digico d-rack">
          <a:extLst>
            <a:ext uri="{FF2B5EF4-FFF2-40B4-BE49-F238E27FC236}">
              <a16:creationId xmlns:a16="http://schemas.microsoft.com/office/drawing/2014/main" id="{546CA765-6019-8918-E111-2047E6FA556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11" name="AutoShape 6" descr="digico d-rack 32x16 digital stage box 1">
          <a:extLst>
            <a:ext uri="{FF2B5EF4-FFF2-40B4-BE49-F238E27FC236}">
              <a16:creationId xmlns:a16="http://schemas.microsoft.com/office/drawing/2014/main" id="{78F120FB-1FA6-1B87-02B1-0705A54A38B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12" name="AutoShape 8" descr="Image result for digico d-rack">
          <a:extLst>
            <a:ext uri="{FF2B5EF4-FFF2-40B4-BE49-F238E27FC236}">
              <a16:creationId xmlns:a16="http://schemas.microsoft.com/office/drawing/2014/main" id="{3307CD83-7D26-D9B0-C1DF-BD08483788E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13" name="AutoShape 6" descr="digico d-rack 32x16 digital stage box 1">
          <a:extLst>
            <a:ext uri="{FF2B5EF4-FFF2-40B4-BE49-F238E27FC236}">
              <a16:creationId xmlns:a16="http://schemas.microsoft.com/office/drawing/2014/main" id="{7A9F5A78-29A0-876F-8EE9-B2AC48ABF66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14" name="AutoShape 8" descr="Image result for digico d-rack">
          <a:extLst>
            <a:ext uri="{FF2B5EF4-FFF2-40B4-BE49-F238E27FC236}">
              <a16:creationId xmlns:a16="http://schemas.microsoft.com/office/drawing/2014/main" id="{5E4AAB4C-EF8B-01BC-64CE-B73FD160894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15" name="AutoShape 6" descr="digico d-rack 32x16 digital stage box 1">
          <a:extLst>
            <a:ext uri="{FF2B5EF4-FFF2-40B4-BE49-F238E27FC236}">
              <a16:creationId xmlns:a16="http://schemas.microsoft.com/office/drawing/2014/main" id="{7A9F7BD0-0FE4-F874-8C86-F13281F58B5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16" name="AutoShape 6" descr="digico d-rack 32x16 digital stage box 1">
          <a:extLst>
            <a:ext uri="{FF2B5EF4-FFF2-40B4-BE49-F238E27FC236}">
              <a16:creationId xmlns:a16="http://schemas.microsoft.com/office/drawing/2014/main" id="{2D78C785-CE54-FE9C-3175-DAE283D7257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17" name="AutoShape 6" descr="digico d-rack 32x16 digital stage box 1">
          <a:extLst>
            <a:ext uri="{FF2B5EF4-FFF2-40B4-BE49-F238E27FC236}">
              <a16:creationId xmlns:a16="http://schemas.microsoft.com/office/drawing/2014/main" id="{5A9D0649-23E0-5898-D74D-06C61412283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18" name="AutoShape 6" descr="digico d-rack 32x16 digital stage box 1">
          <a:extLst>
            <a:ext uri="{FF2B5EF4-FFF2-40B4-BE49-F238E27FC236}">
              <a16:creationId xmlns:a16="http://schemas.microsoft.com/office/drawing/2014/main" id="{7FA2795D-EA85-E7F7-3044-D5AD0FF7FD6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19" name="AutoShape 6" descr="digico d-rack 32x16 digital stage box 1">
          <a:extLst>
            <a:ext uri="{FF2B5EF4-FFF2-40B4-BE49-F238E27FC236}">
              <a16:creationId xmlns:a16="http://schemas.microsoft.com/office/drawing/2014/main" id="{A18F281F-A1F9-CD51-3149-19AECCA2102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20" name="AutoShape 6" descr="digico d-rack 32x16 digital stage box 1">
          <a:extLst>
            <a:ext uri="{FF2B5EF4-FFF2-40B4-BE49-F238E27FC236}">
              <a16:creationId xmlns:a16="http://schemas.microsoft.com/office/drawing/2014/main" id="{0CEAAB68-9168-65AE-0109-BE7F00AE52D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21" name="AutoShape 6" descr="digico d-rack 32x16 digital stage box 1">
          <a:extLst>
            <a:ext uri="{FF2B5EF4-FFF2-40B4-BE49-F238E27FC236}">
              <a16:creationId xmlns:a16="http://schemas.microsoft.com/office/drawing/2014/main" id="{29C24DB6-9D29-20AE-C117-77A6C4B16EA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22" name="AutoShape 8" descr="Image result for digico d-rack">
          <a:extLst>
            <a:ext uri="{FF2B5EF4-FFF2-40B4-BE49-F238E27FC236}">
              <a16:creationId xmlns:a16="http://schemas.microsoft.com/office/drawing/2014/main" id="{368D8CEA-7B44-AB59-5C89-25138548B61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23" name="AutoShape 6" descr="digico d-rack 32x16 digital stage box 1">
          <a:extLst>
            <a:ext uri="{FF2B5EF4-FFF2-40B4-BE49-F238E27FC236}">
              <a16:creationId xmlns:a16="http://schemas.microsoft.com/office/drawing/2014/main" id="{A6406FEB-F77A-D795-376D-3B2E3DCEDF4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24" name="AutoShape 6" descr="digico d-rack 32x16 digital stage box 1">
          <a:extLst>
            <a:ext uri="{FF2B5EF4-FFF2-40B4-BE49-F238E27FC236}">
              <a16:creationId xmlns:a16="http://schemas.microsoft.com/office/drawing/2014/main" id="{B904A08E-1025-0686-3CAC-12F6A04A96C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25" name="AutoShape 8" descr="Image result for digico d-rack">
          <a:extLst>
            <a:ext uri="{FF2B5EF4-FFF2-40B4-BE49-F238E27FC236}">
              <a16:creationId xmlns:a16="http://schemas.microsoft.com/office/drawing/2014/main" id="{2CAD73A4-EFC5-D402-56EB-C4FC5BB9EE0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26" name="AutoShape 6" descr="digico d-rack 32x16 digital stage box 1">
          <a:extLst>
            <a:ext uri="{FF2B5EF4-FFF2-40B4-BE49-F238E27FC236}">
              <a16:creationId xmlns:a16="http://schemas.microsoft.com/office/drawing/2014/main" id="{70E3C771-F1F6-1D80-B69A-36A0CAB6DE5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27" name="AutoShape 6" descr="digico d-rack 32x16 digital stage box 1">
          <a:extLst>
            <a:ext uri="{FF2B5EF4-FFF2-40B4-BE49-F238E27FC236}">
              <a16:creationId xmlns:a16="http://schemas.microsoft.com/office/drawing/2014/main" id="{51997956-2BA6-6FE2-A3FC-942A9B22FFC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28" name="AutoShape 8" descr="Image result for digico d-rack">
          <a:extLst>
            <a:ext uri="{FF2B5EF4-FFF2-40B4-BE49-F238E27FC236}">
              <a16:creationId xmlns:a16="http://schemas.microsoft.com/office/drawing/2014/main" id="{8B8EE848-5416-6BCC-8A2A-563F576D868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29" name="AutoShape 6" descr="digico d-rack 32x16 digital stage box 1">
          <a:extLst>
            <a:ext uri="{FF2B5EF4-FFF2-40B4-BE49-F238E27FC236}">
              <a16:creationId xmlns:a16="http://schemas.microsoft.com/office/drawing/2014/main" id="{95951BB1-4B31-D7FA-DB0F-AD53A62168E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30" name="AutoShape 6" descr="digico d-rack 32x16 digital stage box 1">
          <a:extLst>
            <a:ext uri="{FF2B5EF4-FFF2-40B4-BE49-F238E27FC236}">
              <a16:creationId xmlns:a16="http://schemas.microsoft.com/office/drawing/2014/main" id="{9C884902-B2A0-43C7-6BF7-04E826F2EDE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31" name="AutoShape 6" descr="digico d-rack 32x16 digital stage box 1">
          <a:extLst>
            <a:ext uri="{FF2B5EF4-FFF2-40B4-BE49-F238E27FC236}">
              <a16:creationId xmlns:a16="http://schemas.microsoft.com/office/drawing/2014/main" id="{6CBF8F41-8C3C-635F-C839-5F086A2C043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32" name="AutoShape 6" descr="digico d-rack 32x16 digital stage box 1">
          <a:extLst>
            <a:ext uri="{FF2B5EF4-FFF2-40B4-BE49-F238E27FC236}">
              <a16:creationId xmlns:a16="http://schemas.microsoft.com/office/drawing/2014/main" id="{3A1F6307-23C0-981D-EB79-3576051AF95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33" name="AutoShape 6" descr="digico d-rack 32x16 digital stage box 1">
          <a:extLst>
            <a:ext uri="{FF2B5EF4-FFF2-40B4-BE49-F238E27FC236}">
              <a16:creationId xmlns:a16="http://schemas.microsoft.com/office/drawing/2014/main" id="{0446AA14-4711-767C-65CE-514BD29854E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34" name="AutoShape 6" descr="digico d-rack 32x16 digital stage box 1">
          <a:extLst>
            <a:ext uri="{FF2B5EF4-FFF2-40B4-BE49-F238E27FC236}">
              <a16:creationId xmlns:a16="http://schemas.microsoft.com/office/drawing/2014/main" id="{7364FB13-9265-A498-C46E-5CBCD47B032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35" name="AutoShape 6" descr="digico d-rack 32x16 digital stage box 1">
          <a:extLst>
            <a:ext uri="{FF2B5EF4-FFF2-40B4-BE49-F238E27FC236}">
              <a16:creationId xmlns:a16="http://schemas.microsoft.com/office/drawing/2014/main" id="{8730F084-52F8-50F5-4B7D-A7E07DC32F3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36" name="AutoShape 6" descr="digico d-rack 32x16 digital stage box 1">
          <a:extLst>
            <a:ext uri="{FF2B5EF4-FFF2-40B4-BE49-F238E27FC236}">
              <a16:creationId xmlns:a16="http://schemas.microsoft.com/office/drawing/2014/main" id="{E529B18B-2C46-AC26-293B-E3E57A0DD08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37" name="AutoShape 8" descr="Image result for digico d-rack">
          <a:extLst>
            <a:ext uri="{FF2B5EF4-FFF2-40B4-BE49-F238E27FC236}">
              <a16:creationId xmlns:a16="http://schemas.microsoft.com/office/drawing/2014/main" id="{92FFB2F3-F37D-F661-335B-C01CE14B55C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38" name="AutoShape 6" descr="digico d-rack 32x16 digital stage box 1">
          <a:extLst>
            <a:ext uri="{FF2B5EF4-FFF2-40B4-BE49-F238E27FC236}">
              <a16:creationId xmlns:a16="http://schemas.microsoft.com/office/drawing/2014/main" id="{57E2BAF5-A754-A832-3B8E-13730D77277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39" name="AutoShape 6" descr="digico d-rack 32x16 digital stage box 1">
          <a:extLst>
            <a:ext uri="{FF2B5EF4-FFF2-40B4-BE49-F238E27FC236}">
              <a16:creationId xmlns:a16="http://schemas.microsoft.com/office/drawing/2014/main" id="{BCCD804A-6480-FED3-8CA8-24C42F0BFC6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40" name="AutoShape 8" descr="Image result for digico d-rack">
          <a:extLst>
            <a:ext uri="{FF2B5EF4-FFF2-40B4-BE49-F238E27FC236}">
              <a16:creationId xmlns:a16="http://schemas.microsoft.com/office/drawing/2014/main" id="{A8B06D0E-0E56-B5CB-80CF-175AFACA9B4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41" name="AutoShape 6" descr="digico d-rack 32x16 digital stage box 1">
          <a:extLst>
            <a:ext uri="{FF2B5EF4-FFF2-40B4-BE49-F238E27FC236}">
              <a16:creationId xmlns:a16="http://schemas.microsoft.com/office/drawing/2014/main" id="{83992EDE-2247-DA87-8912-13CE86EF4AC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42" name="AutoShape 6" descr="digico d-rack 32x16 digital stage box 1">
          <a:extLst>
            <a:ext uri="{FF2B5EF4-FFF2-40B4-BE49-F238E27FC236}">
              <a16:creationId xmlns:a16="http://schemas.microsoft.com/office/drawing/2014/main" id="{80DBE3A4-449F-9141-A4FE-86533147F57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43" name="AutoShape 8" descr="Image result for digico d-rack">
          <a:extLst>
            <a:ext uri="{FF2B5EF4-FFF2-40B4-BE49-F238E27FC236}">
              <a16:creationId xmlns:a16="http://schemas.microsoft.com/office/drawing/2014/main" id="{7B79C518-FC00-D2C2-7977-9793779F16A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44" name="AutoShape 6" descr="digico d-rack 32x16 digital stage box 1">
          <a:extLst>
            <a:ext uri="{FF2B5EF4-FFF2-40B4-BE49-F238E27FC236}">
              <a16:creationId xmlns:a16="http://schemas.microsoft.com/office/drawing/2014/main" id="{05B97AB5-606D-2527-EEFF-BAF2E6DD950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45" name="AutoShape 6" descr="digico d-rack 32x16 digital stage box 1">
          <a:extLst>
            <a:ext uri="{FF2B5EF4-FFF2-40B4-BE49-F238E27FC236}">
              <a16:creationId xmlns:a16="http://schemas.microsoft.com/office/drawing/2014/main" id="{17CAFE4A-6E71-14FB-D0D1-D0CFC229C05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46" name="AutoShape 8" descr="Image result for digico d-rack">
          <a:extLst>
            <a:ext uri="{FF2B5EF4-FFF2-40B4-BE49-F238E27FC236}">
              <a16:creationId xmlns:a16="http://schemas.microsoft.com/office/drawing/2014/main" id="{710CBBC3-E3DE-575E-4479-A5C211CB24C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47" name="AutoShape 6" descr="digico d-rack 32x16 digital stage box 1">
          <a:extLst>
            <a:ext uri="{FF2B5EF4-FFF2-40B4-BE49-F238E27FC236}">
              <a16:creationId xmlns:a16="http://schemas.microsoft.com/office/drawing/2014/main" id="{1D1BB453-13D4-6BF5-5CE6-8D7788C04D9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48" name="AutoShape 6" descr="digico d-rack 32x16 digital stage box 1">
          <a:extLst>
            <a:ext uri="{FF2B5EF4-FFF2-40B4-BE49-F238E27FC236}">
              <a16:creationId xmlns:a16="http://schemas.microsoft.com/office/drawing/2014/main" id="{D1937003-D139-9915-4BDC-C0A816AD442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49" name="AutoShape 8" descr="Image result for digico d-rack">
          <a:extLst>
            <a:ext uri="{FF2B5EF4-FFF2-40B4-BE49-F238E27FC236}">
              <a16:creationId xmlns:a16="http://schemas.microsoft.com/office/drawing/2014/main" id="{CED1D79C-602B-1400-4C14-902AA282B00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50" name="AutoShape 6" descr="digico d-rack 32x16 digital stage box 1">
          <a:extLst>
            <a:ext uri="{FF2B5EF4-FFF2-40B4-BE49-F238E27FC236}">
              <a16:creationId xmlns:a16="http://schemas.microsoft.com/office/drawing/2014/main" id="{C4A5E348-FB08-4D06-6272-08DA331ACDF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51" name="AutoShape 6" descr="digico d-rack 32x16 digital stage box 1">
          <a:extLst>
            <a:ext uri="{FF2B5EF4-FFF2-40B4-BE49-F238E27FC236}">
              <a16:creationId xmlns:a16="http://schemas.microsoft.com/office/drawing/2014/main" id="{D08BB239-F989-22FE-DBC1-2EAACA6F558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52" name="AutoShape 6" descr="digico d-rack 32x16 digital stage box 1">
          <a:extLst>
            <a:ext uri="{FF2B5EF4-FFF2-40B4-BE49-F238E27FC236}">
              <a16:creationId xmlns:a16="http://schemas.microsoft.com/office/drawing/2014/main" id="{801C9A84-9FDB-87F9-1BCA-6060211D0D0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53" name="AutoShape 6" descr="digico d-rack 32x16 digital stage box 1">
          <a:extLst>
            <a:ext uri="{FF2B5EF4-FFF2-40B4-BE49-F238E27FC236}">
              <a16:creationId xmlns:a16="http://schemas.microsoft.com/office/drawing/2014/main" id="{902D1FD5-58D1-5D4C-C775-2F13AA2CDB5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54" name="AutoShape 6" descr="digico d-rack 32x16 digital stage box 1">
          <a:extLst>
            <a:ext uri="{FF2B5EF4-FFF2-40B4-BE49-F238E27FC236}">
              <a16:creationId xmlns:a16="http://schemas.microsoft.com/office/drawing/2014/main" id="{A4659A3F-01FB-06F7-4DDB-D166DCB768C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55" name="AutoShape 6" descr="digico d-rack 32x16 digital stage box 1">
          <a:extLst>
            <a:ext uri="{FF2B5EF4-FFF2-40B4-BE49-F238E27FC236}">
              <a16:creationId xmlns:a16="http://schemas.microsoft.com/office/drawing/2014/main" id="{67F3E589-7CCF-F587-84EB-A666E7A9E9D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56" name="AutoShape 6" descr="digico d-rack 32x16 digital stage box 1">
          <a:extLst>
            <a:ext uri="{FF2B5EF4-FFF2-40B4-BE49-F238E27FC236}">
              <a16:creationId xmlns:a16="http://schemas.microsoft.com/office/drawing/2014/main" id="{4965ED24-AA67-6BF2-22C8-EEC0AC96593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57" name="AutoShape 6" descr="digico d-rack 32x16 digital stage box 1">
          <a:extLst>
            <a:ext uri="{FF2B5EF4-FFF2-40B4-BE49-F238E27FC236}">
              <a16:creationId xmlns:a16="http://schemas.microsoft.com/office/drawing/2014/main" id="{5484BC30-E7DA-34BA-A851-DE6D40568CF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58" name="AutoShape 6" descr="digico d-rack 32x16 digital stage box 1">
          <a:extLst>
            <a:ext uri="{FF2B5EF4-FFF2-40B4-BE49-F238E27FC236}">
              <a16:creationId xmlns:a16="http://schemas.microsoft.com/office/drawing/2014/main" id="{029781A8-9F2A-C210-81CD-06E58C633D0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59" name="AutoShape 6" descr="digico d-rack 32x16 digital stage box 1">
          <a:extLst>
            <a:ext uri="{FF2B5EF4-FFF2-40B4-BE49-F238E27FC236}">
              <a16:creationId xmlns:a16="http://schemas.microsoft.com/office/drawing/2014/main" id="{9B812AE8-F606-DF5B-7241-9812EC76080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60" name="AutoShape 6" descr="digico d-rack 32x16 digital stage box 1">
          <a:extLst>
            <a:ext uri="{FF2B5EF4-FFF2-40B4-BE49-F238E27FC236}">
              <a16:creationId xmlns:a16="http://schemas.microsoft.com/office/drawing/2014/main" id="{1B053E37-10CF-90B6-36B9-4C361E95A85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61" name="AutoShape 6" descr="digico d-rack 32x16 digital stage box 1">
          <a:extLst>
            <a:ext uri="{FF2B5EF4-FFF2-40B4-BE49-F238E27FC236}">
              <a16:creationId xmlns:a16="http://schemas.microsoft.com/office/drawing/2014/main" id="{8175D973-336D-7727-980C-9D730812429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62" name="AutoShape 6" descr="digico d-rack 32x16 digital stage box 1">
          <a:extLst>
            <a:ext uri="{FF2B5EF4-FFF2-40B4-BE49-F238E27FC236}">
              <a16:creationId xmlns:a16="http://schemas.microsoft.com/office/drawing/2014/main" id="{0ABE8931-C9E3-2BC3-77B5-CD88FDBDC1A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63" name="AutoShape 6" descr="digico d-rack 32x16 digital stage box 1">
          <a:extLst>
            <a:ext uri="{FF2B5EF4-FFF2-40B4-BE49-F238E27FC236}">
              <a16:creationId xmlns:a16="http://schemas.microsoft.com/office/drawing/2014/main" id="{0265B820-ABDF-3737-E1B0-6C4FD3076E4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64" name="AutoShape 6" descr="digico d-rack 32x16 digital stage box 1">
          <a:extLst>
            <a:ext uri="{FF2B5EF4-FFF2-40B4-BE49-F238E27FC236}">
              <a16:creationId xmlns:a16="http://schemas.microsoft.com/office/drawing/2014/main" id="{324C78BF-A96C-0145-EB1A-D6F682D3053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65" name="AutoShape 6" descr="digico d-rack 32x16 digital stage box 1">
          <a:extLst>
            <a:ext uri="{FF2B5EF4-FFF2-40B4-BE49-F238E27FC236}">
              <a16:creationId xmlns:a16="http://schemas.microsoft.com/office/drawing/2014/main" id="{94C3152F-3B1D-7E04-823B-F3B8BD1E4F9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66" name="AutoShape 6" descr="digico d-rack 32x16 digital stage box 1">
          <a:extLst>
            <a:ext uri="{FF2B5EF4-FFF2-40B4-BE49-F238E27FC236}">
              <a16:creationId xmlns:a16="http://schemas.microsoft.com/office/drawing/2014/main" id="{ACA8BA46-899F-11B8-8105-2142E2AB996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67" name="AutoShape 6" descr="digico d-rack 32x16 digital stage box 1">
          <a:extLst>
            <a:ext uri="{FF2B5EF4-FFF2-40B4-BE49-F238E27FC236}">
              <a16:creationId xmlns:a16="http://schemas.microsoft.com/office/drawing/2014/main" id="{77690A76-8E29-2367-1E0C-51670B953EB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68" name="AutoShape 6" descr="digico d-rack 32x16 digital stage box 1">
          <a:extLst>
            <a:ext uri="{FF2B5EF4-FFF2-40B4-BE49-F238E27FC236}">
              <a16:creationId xmlns:a16="http://schemas.microsoft.com/office/drawing/2014/main" id="{9AAC2CFD-CB56-C6FB-3DFD-DC54D2F9D65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69" name="AutoShape 6" descr="digico d-rack 32x16 digital stage box 1">
          <a:extLst>
            <a:ext uri="{FF2B5EF4-FFF2-40B4-BE49-F238E27FC236}">
              <a16:creationId xmlns:a16="http://schemas.microsoft.com/office/drawing/2014/main" id="{D9C23109-6B74-2F31-45A3-2619AFE2541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70" name="AutoShape 6" descr="digico d-rack 32x16 digital stage box 1">
          <a:extLst>
            <a:ext uri="{FF2B5EF4-FFF2-40B4-BE49-F238E27FC236}">
              <a16:creationId xmlns:a16="http://schemas.microsoft.com/office/drawing/2014/main" id="{9FB6F5DC-2F34-F52C-455D-BD64AE5F058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71" name="AutoShape 8" descr="Image result for digico d-rack">
          <a:extLst>
            <a:ext uri="{FF2B5EF4-FFF2-40B4-BE49-F238E27FC236}">
              <a16:creationId xmlns:a16="http://schemas.microsoft.com/office/drawing/2014/main" id="{356FF7FC-1BEC-4C38-6BF7-BFBAF5E98A4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72" name="AutoShape 6" descr="digico d-rack 32x16 digital stage box 1">
          <a:extLst>
            <a:ext uri="{FF2B5EF4-FFF2-40B4-BE49-F238E27FC236}">
              <a16:creationId xmlns:a16="http://schemas.microsoft.com/office/drawing/2014/main" id="{88AF1983-389E-AC38-37B6-7049E6FD77C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73" name="AutoShape 8" descr="Image result for digico d-rack">
          <a:extLst>
            <a:ext uri="{FF2B5EF4-FFF2-40B4-BE49-F238E27FC236}">
              <a16:creationId xmlns:a16="http://schemas.microsoft.com/office/drawing/2014/main" id="{0070E399-E5F5-2A02-FB8E-3E9EB3A08DF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74" name="AutoShape 6" descr="digico d-rack 32x16 digital stage box 1">
          <a:extLst>
            <a:ext uri="{FF2B5EF4-FFF2-40B4-BE49-F238E27FC236}">
              <a16:creationId xmlns:a16="http://schemas.microsoft.com/office/drawing/2014/main" id="{EC92D15C-C47F-453D-FC40-9FA35FF84C9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75" name="AutoShape 8" descr="Image result for digico d-rack">
          <a:extLst>
            <a:ext uri="{FF2B5EF4-FFF2-40B4-BE49-F238E27FC236}">
              <a16:creationId xmlns:a16="http://schemas.microsoft.com/office/drawing/2014/main" id="{CAF20E23-D07D-84D1-FFF6-17C0E23B036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76" name="AutoShape 6" descr="digico d-rack 32x16 digital stage box 1">
          <a:extLst>
            <a:ext uri="{FF2B5EF4-FFF2-40B4-BE49-F238E27FC236}">
              <a16:creationId xmlns:a16="http://schemas.microsoft.com/office/drawing/2014/main" id="{BBA7C3DE-5894-6314-33AA-15054A4315C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77" name="AutoShape 8" descr="Image result for digico d-rack">
          <a:extLst>
            <a:ext uri="{FF2B5EF4-FFF2-40B4-BE49-F238E27FC236}">
              <a16:creationId xmlns:a16="http://schemas.microsoft.com/office/drawing/2014/main" id="{537CF953-B202-C7D9-ECCB-3391E012C31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78" name="AutoShape 6" descr="digico d-rack 32x16 digital stage box 1">
          <a:extLst>
            <a:ext uri="{FF2B5EF4-FFF2-40B4-BE49-F238E27FC236}">
              <a16:creationId xmlns:a16="http://schemas.microsoft.com/office/drawing/2014/main" id="{B7072699-37DA-3E6D-031B-0EC68810532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79" name="AutoShape 8" descr="Image result for digico d-rack">
          <a:extLst>
            <a:ext uri="{FF2B5EF4-FFF2-40B4-BE49-F238E27FC236}">
              <a16:creationId xmlns:a16="http://schemas.microsoft.com/office/drawing/2014/main" id="{CED6076D-D9F9-C41A-7843-772CB773E12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80" name="AutoShape 6" descr="digico d-rack 32x16 digital stage box 1">
          <a:extLst>
            <a:ext uri="{FF2B5EF4-FFF2-40B4-BE49-F238E27FC236}">
              <a16:creationId xmlns:a16="http://schemas.microsoft.com/office/drawing/2014/main" id="{90BB70E4-DE46-B747-C541-01BF0428B66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81" name="AutoShape 8" descr="Image result for digico d-rack">
          <a:extLst>
            <a:ext uri="{FF2B5EF4-FFF2-40B4-BE49-F238E27FC236}">
              <a16:creationId xmlns:a16="http://schemas.microsoft.com/office/drawing/2014/main" id="{21B4AB9D-769F-81AD-CFEC-25F0FFABCD2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82" name="AutoShape 6" descr="digico d-rack 32x16 digital stage box 1">
          <a:extLst>
            <a:ext uri="{FF2B5EF4-FFF2-40B4-BE49-F238E27FC236}">
              <a16:creationId xmlns:a16="http://schemas.microsoft.com/office/drawing/2014/main" id="{E45A700C-D90F-BC9D-E5A4-8B2725A7E29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83" name="AutoShape 6" descr="digico d-rack 32x16 digital stage box 1">
          <a:extLst>
            <a:ext uri="{FF2B5EF4-FFF2-40B4-BE49-F238E27FC236}">
              <a16:creationId xmlns:a16="http://schemas.microsoft.com/office/drawing/2014/main" id="{E23748C4-D09B-6CDC-881E-811C5A59702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84" name="AutoShape 6" descr="digico d-rack 32x16 digital stage box 1">
          <a:extLst>
            <a:ext uri="{FF2B5EF4-FFF2-40B4-BE49-F238E27FC236}">
              <a16:creationId xmlns:a16="http://schemas.microsoft.com/office/drawing/2014/main" id="{F01FD9A2-829A-A7C8-4229-D286ED58A74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85" name="AutoShape 6" descr="digico d-rack 32x16 digital stage box 1">
          <a:extLst>
            <a:ext uri="{FF2B5EF4-FFF2-40B4-BE49-F238E27FC236}">
              <a16:creationId xmlns:a16="http://schemas.microsoft.com/office/drawing/2014/main" id="{070E8DEE-C4B5-7472-6F34-79D261932E8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86" name="AutoShape 6" descr="digico d-rack 32x16 digital stage box 1">
          <a:extLst>
            <a:ext uri="{FF2B5EF4-FFF2-40B4-BE49-F238E27FC236}">
              <a16:creationId xmlns:a16="http://schemas.microsoft.com/office/drawing/2014/main" id="{04448218-DED9-CFF8-5B72-C97B4A2FE8B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87" name="AutoShape 6" descr="digico d-rack 32x16 digital stage box 1">
          <a:extLst>
            <a:ext uri="{FF2B5EF4-FFF2-40B4-BE49-F238E27FC236}">
              <a16:creationId xmlns:a16="http://schemas.microsoft.com/office/drawing/2014/main" id="{16139CCB-FCD9-1479-7804-349976F9DE0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88" name="AutoShape 8" descr="Image result for digico d-rack">
          <a:extLst>
            <a:ext uri="{FF2B5EF4-FFF2-40B4-BE49-F238E27FC236}">
              <a16:creationId xmlns:a16="http://schemas.microsoft.com/office/drawing/2014/main" id="{F4EDD823-919A-1656-F92A-4898BF217AF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89" name="AutoShape 6" descr="digico d-rack 32x16 digital stage box 1">
          <a:extLst>
            <a:ext uri="{FF2B5EF4-FFF2-40B4-BE49-F238E27FC236}">
              <a16:creationId xmlns:a16="http://schemas.microsoft.com/office/drawing/2014/main" id="{F76A7C0A-B8A9-216E-EEC7-4C0A1D0504B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90" name="AutoShape 6" descr="digico d-rack 32x16 digital stage box 1">
          <a:extLst>
            <a:ext uri="{FF2B5EF4-FFF2-40B4-BE49-F238E27FC236}">
              <a16:creationId xmlns:a16="http://schemas.microsoft.com/office/drawing/2014/main" id="{701989E5-EA23-83BD-6449-84BA0EE6019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91" name="AutoShape 8" descr="Image result for digico d-rack">
          <a:extLst>
            <a:ext uri="{FF2B5EF4-FFF2-40B4-BE49-F238E27FC236}">
              <a16:creationId xmlns:a16="http://schemas.microsoft.com/office/drawing/2014/main" id="{01051A22-FBA4-6752-575A-404B16FBF07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92" name="AutoShape 6" descr="digico d-rack 32x16 digital stage box 1">
          <a:extLst>
            <a:ext uri="{FF2B5EF4-FFF2-40B4-BE49-F238E27FC236}">
              <a16:creationId xmlns:a16="http://schemas.microsoft.com/office/drawing/2014/main" id="{DC7E9E7B-850C-3140-CDC0-BFF9CCE1C33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93" name="AutoShape 6" descr="digico d-rack 32x16 digital stage box 1">
          <a:extLst>
            <a:ext uri="{FF2B5EF4-FFF2-40B4-BE49-F238E27FC236}">
              <a16:creationId xmlns:a16="http://schemas.microsoft.com/office/drawing/2014/main" id="{9DD981FC-0715-E3B0-5C8D-7A651E1DCFB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194" name="AutoShape 8" descr="Image result for digico d-rack">
          <a:extLst>
            <a:ext uri="{FF2B5EF4-FFF2-40B4-BE49-F238E27FC236}">
              <a16:creationId xmlns:a16="http://schemas.microsoft.com/office/drawing/2014/main" id="{809C9EF2-1EC8-F4AF-7FF7-3C3D3452F1C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95" name="AutoShape 6" descr="digico d-rack 32x16 digital stage box 1">
          <a:extLst>
            <a:ext uri="{FF2B5EF4-FFF2-40B4-BE49-F238E27FC236}">
              <a16:creationId xmlns:a16="http://schemas.microsoft.com/office/drawing/2014/main" id="{88A5B4CC-1CE4-E984-1CAA-18045B7AAB7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96" name="AutoShape 6" descr="digico d-rack 32x16 digital stage box 1">
          <a:extLst>
            <a:ext uri="{FF2B5EF4-FFF2-40B4-BE49-F238E27FC236}">
              <a16:creationId xmlns:a16="http://schemas.microsoft.com/office/drawing/2014/main" id="{5FE45D9F-CC31-39F0-C5E8-B127003D76D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97" name="AutoShape 6" descr="digico d-rack 32x16 digital stage box 1">
          <a:extLst>
            <a:ext uri="{FF2B5EF4-FFF2-40B4-BE49-F238E27FC236}">
              <a16:creationId xmlns:a16="http://schemas.microsoft.com/office/drawing/2014/main" id="{15923098-67AA-BF6A-A077-124C8B291DD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98" name="AutoShape 6" descr="digico d-rack 32x16 digital stage box 1">
          <a:extLst>
            <a:ext uri="{FF2B5EF4-FFF2-40B4-BE49-F238E27FC236}">
              <a16:creationId xmlns:a16="http://schemas.microsoft.com/office/drawing/2014/main" id="{6DDE105D-6371-204B-4F2D-75B044F3D81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199" name="AutoShape 6" descr="digico d-rack 32x16 digital stage box 1">
          <a:extLst>
            <a:ext uri="{FF2B5EF4-FFF2-40B4-BE49-F238E27FC236}">
              <a16:creationId xmlns:a16="http://schemas.microsoft.com/office/drawing/2014/main" id="{580DFEFC-AF1F-95FF-C15B-E377415E1AB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00" name="AutoShape 6" descr="digico d-rack 32x16 digital stage box 1">
          <a:extLst>
            <a:ext uri="{FF2B5EF4-FFF2-40B4-BE49-F238E27FC236}">
              <a16:creationId xmlns:a16="http://schemas.microsoft.com/office/drawing/2014/main" id="{18BA04F6-46EF-F265-70CE-3428A1CD390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01" name="AutoShape 6" descr="digico d-rack 32x16 digital stage box 1">
          <a:extLst>
            <a:ext uri="{FF2B5EF4-FFF2-40B4-BE49-F238E27FC236}">
              <a16:creationId xmlns:a16="http://schemas.microsoft.com/office/drawing/2014/main" id="{2BB5925A-90E4-BE49-FD0A-F8CAE05B3AE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02" name="AutoShape 6" descr="digico d-rack 32x16 digital stage box 1">
          <a:extLst>
            <a:ext uri="{FF2B5EF4-FFF2-40B4-BE49-F238E27FC236}">
              <a16:creationId xmlns:a16="http://schemas.microsoft.com/office/drawing/2014/main" id="{162DE64E-9660-043C-8826-6D9BE10688F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03" name="AutoShape 8" descr="Image result for digico d-rack">
          <a:extLst>
            <a:ext uri="{FF2B5EF4-FFF2-40B4-BE49-F238E27FC236}">
              <a16:creationId xmlns:a16="http://schemas.microsoft.com/office/drawing/2014/main" id="{4E4CEE52-2681-D943-4F48-F9F85D34FF7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04" name="AutoShape 6" descr="digico d-rack 32x16 digital stage box 1">
          <a:extLst>
            <a:ext uri="{FF2B5EF4-FFF2-40B4-BE49-F238E27FC236}">
              <a16:creationId xmlns:a16="http://schemas.microsoft.com/office/drawing/2014/main" id="{9A488014-4AC6-00AC-FBD2-CD0CA2B86C2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05" name="AutoShape 6" descr="digico d-rack 32x16 digital stage box 1">
          <a:extLst>
            <a:ext uri="{FF2B5EF4-FFF2-40B4-BE49-F238E27FC236}">
              <a16:creationId xmlns:a16="http://schemas.microsoft.com/office/drawing/2014/main" id="{47E4E14C-74D9-2B5F-9452-D593BF2D31F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06" name="AutoShape 8" descr="Image result for digico d-rack">
          <a:extLst>
            <a:ext uri="{FF2B5EF4-FFF2-40B4-BE49-F238E27FC236}">
              <a16:creationId xmlns:a16="http://schemas.microsoft.com/office/drawing/2014/main" id="{61B8CFB3-F055-AD3A-2A0E-E16AF2AE1F3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07" name="AutoShape 6" descr="digico d-rack 32x16 digital stage box 1">
          <a:extLst>
            <a:ext uri="{FF2B5EF4-FFF2-40B4-BE49-F238E27FC236}">
              <a16:creationId xmlns:a16="http://schemas.microsoft.com/office/drawing/2014/main" id="{256957EC-A0CE-59E2-8BBB-A4E84449C05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08" name="AutoShape 6" descr="digico d-rack 32x16 digital stage box 1">
          <a:extLst>
            <a:ext uri="{FF2B5EF4-FFF2-40B4-BE49-F238E27FC236}">
              <a16:creationId xmlns:a16="http://schemas.microsoft.com/office/drawing/2014/main" id="{59E86D45-90C7-9A56-C2CC-168E0E134EF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09" name="AutoShape 8" descr="Image result for digico d-rack">
          <a:extLst>
            <a:ext uri="{FF2B5EF4-FFF2-40B4-BE49-F238E27FC236}">
              <a16:creationId xmlns:a16="http://schemas.microsoft.com/office/drawing/2014/main" id="{EE2BB826-D4CA-E86F-D7B5-26552ED3537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10" name="AutoShape 6" descr="digico d-rack 32x16 digital stage box 1">
          <a:extLst>
            <a:ext uri="{FF2B5EF4-FFF2-40B4-BE49-F238E27FC236}">
              <a16:creationId xmlns:a16="http://schemas.microsoft.com/office/drawing/2014/main" id="{9BF3E806-6D23-845C-4229-2E4FE36C75B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11" name="AutoShape 6" descr="digico d-rack 32x16 digital stage box 1">
          <a:extLst>
            <a:ext uri="{FF2B5EF4-FFF2-40B4-BE49-F238E27FC236}">
              <a16:creationId xmlns:a16="http://schemas.microsoft.com/office/drawing/2014/main" id="{A0CB84FD-31A1-6646-96AA-FE3D3EBC704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12" name="AutoShape 8" descr="Image result for digico d-rack">
          <a:extLst>
            <a:ext uri="{FF2B5EF4-FFF2-40B4-BE49-F238E27FC236}">
              <a16:creationId xmlns:a16="http://schemas.microsoft.com/office/drawing/2014/main" id="{3D9D4811-2091-3FFF-219D-1F443D44E81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13" name="AutoShape 6" descr="digico d-rack 32x16 digital stage box 1">
          <a:extLst>
            <a:ext uri="{FF2B5EF4-FFF2-40B4-BE49-F238E27FC236}">
              <a16:creationId xmlns:a16="http://schemas.microsoft.com/office/drawing/2014/main" id="{EAD02EFD-A97C-5821-55E2-435494188C3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14" name="AutoShape 6" descr="digico d-rack 32x16 digital stage box 1">
          <a:extLst>
            <a:ext uri="{FF2B5EF4-FFF2-40B4-BE49-F238E27FC236}">
              <a16:creationId xmlns:a16="http://schemas.microsoft.com/office/drawing/2014/main" id="{C1448115-2C5D-4205-5144-9132581EAEC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15" name="AutoShape 8" descr="Image result for digico d-rack">
          <a:extLst>
            <a:ext uri="{FF2B5EF4-FFF2-40B4-BE49-F238E27FC236}">
              <a16:creationId xmlns:a16="http://schemas.microsoft.com/office/drawing/2014/main" id="{9B604677-EB33-6068-C93A-E6262630201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16" name="AutoShape 6" descr="digico d-rack 32x16 digital stage box 1">
          <a:extLst>
            <a:ext uri="{FF2B5EF4-FFF2-40B4-BE49-F238E27FC236}">
              <a16:creationId xmlns:a16="http://schemas.microsoft.com/office/drawing/2014/main" id="{1A1D0832-D460-F375-2785-2B3C0EC4F62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17" name="AutoShape 6" descr="digico d-rack 32x16 digital stage box 1">
          <a:extLst>
            <a:ext uri="{FF2B5EF4-FFF2-40B4-BE49-F238E27FC236}">
              <a16:creationId xmlns:a16="http://schemas.microsoft.com/office/drawing/2014/main" id="{F42E047B-CD59-6689-B7E7-EC0D7151928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18" name="AutoShape 6" descr="digico d-rack 32x16 digital stage box 1">
          <a:extLst>
            <a:ext uri="{FF2B5EF4-FFF2-40B4-BE49-F238E27FC236}">
              <a16:creationId xmlns:a16="http://schemas.microsoft.com/office/drawing/2014/main" id="{B1920D3D-4F03-A5C1-649E-FAD2A5ED5BA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19" name="AutoShape 6" descr="digico d-rack 32x16 digital stage box 1">
          <a:extLst>
            <a:ext uri="{FF2B5EF4-FFF2-40B4-BE49-F238E27FC236}">
              <a16:creationId xmlns:a16="http://schemas.microsoft.com/office/drawing/2014/main" id="{C96D40A2-1FF8-F21B-36AB-3F39DD6B3A6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20" name="AutoShape 6" descr="digico d-rack 32x16 digital stage box 1">
          <a:extLst>
            <a:ext uri="{FF2B5EF4-FFF2-40B4-BE49-F238E27FC236}">
              <a16:creationId xmlns:a16="http://schemas.microsoft.com/office/drawing/2014/main" id="{89A0DC42-0C7F-36FF-478C-500E36B8A6C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21" name="AutoShape 6" descr="digico d-rack 32x16 digital stage box 1">
          <a:extLst>
            <a:ext uri="{FF2B5EF4-FFF2-40B4-BE49-F238E27FC236}">
              <a16:creationId xmlns:a16="http://schemas.microsoft.com/office/drawing/2014/main" id="{CDB41A51-999E-4187-5365-61D556E55BC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22" name="AutoShape 6" descr="digico d-rack 32x16 digital stage box 1">
          <a:extLst>
            <a:ext uri="{FF2B5EF4-FFF2-40B4-BE49-F238E27FC236}">
              <a16:creationId xmlns:a16="http://schemas.microsoft.com/office/drawing/2014/main" id="{9D4A102C-204B-3998-17F9-639BB42DA72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23" name="AutoShape 6" descr="digico d-rack 32x16 digital stage box 1">
          <a:extLst>
            <a:ext uri="{FF2B5EF4-FFF2-40B4-BE49-F238E27FC236}">
              <a16:creationId xmlns:a16="http://schemas.microsoft.com/office/drawing/2014/main" id="{C904BF47-8795-4715-0F79-F741E4EE1D5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24" name="AutoShape 6" descr="digico d-rack 32x16 digital stage box 1">
          <a:extLst>
            <a:ext uri="{FF2B5EF4-FFF2-40B4-BE49-F238E27FC236}">
              <a16:creationId xmlns:a16="http://schemas.microsoft.com/office/drawing/2014/main" id="{DF8C5DE3-DA94-A9DF-BB21-3E60819E19D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25" name="AutoShape 6" descr="digico d-rack 32x16 digital stage box 1">
          <a:extLst>
            <a:ext uri="{FF2B5EF4-FFF2-40B4-BE49-F238E27FC236}">
              <a16:creationId xmlns:a16="http://schemas.microsoft.com/office/drawing/2014/main" id="{BB23D21E-C1AC-8725-998D-A6625110A3C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26" name="AutoShape 6" descr="digico d-rack 32x16 digital stage box 1">
          <a:extLst>
            <a:ext uri="{FF2B5EF4-FFF2-40B4-BE49-F238E27FC236}">
              <a16:creationId xmlns:a16="http://schemas.microsoft.com/office/drawing/2014/main" id="{3B1F66EE-ADEC-8707-7C7B-692D6614651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27" name="AutoShape 6" descr="digico d-rack 32x16 digital stage box 1">
          <a:extLst>
            <a:ext uri="{FF2B5EF4-FFF2-40B4-BE49-F238E27FC236}">
              <a16:creationId xmlns:a16="http://schemas.microsoft.com/office/drawing/2014/main" id="{17E21653-E14F-8F33-35F4-49A4358D776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28" name="AutoShape 6" descr="digico d-rack 32x16 digital stage box 1">
          <a:extLst>
            <a:ext uri="{FF2B5EF4-FFF2-40B4-BE49-F238E27FC236}">
              <a16:creationId xmlns:a16="http://schemas.microsoft.com/office/drawing/2014/main" id="{B6C72F16-A9AF-B1CC-444F-E8FEB352308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29" name="AutoShape 6" descr="digico d-rack 32x16 digital stage box 1">
          <a:extLst>
            <a:ext uri="{FF2B5EF4-FFF2-40B4-BE49-F238E27FC236}">
              <a16:creationId xmlns:a16="http://schemas.microsoft.com/office/drawing/2014/main" id="{C74AC0D0-B4F8-7980-5280-EB7594FB1FE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30" name="AutoShape 6" descr="digico d-rack 32x16 digital stage box 1">
          <a:extLst>
            <a:ext uri="{FF2B5EF4-FFF2-40B4-BE49-F238E27FC236}">
              <a16:creationId xmlns:a16="http://schemas.microsoft.com/office/drawing/2014/main" id="{7790EFD9-BF4A-2A83-F2C6-826E35E8ACA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31" name="AutoShape 6" descr="digico d-rack 32x16 digital stage box 1">
          <a:extLst>
            <a:ext uri="{FF2B5EF4-FFF2-40B4-BE49-F238E27FC236}">
              <a16:creationId xmlns:a16="http://schemas.microsoft.com/office/drawing/2014/main" id="{B8FB7AB2-9A6B-DF17-F906-2E3FEF267A5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32" name="AutoShape 6" descr="digico d-rack 32x16 digital stage box 1">
          <a:extLst>
            <a:ext uri="{FF2B5EF4-FFF2-40B4-BE49-F238E27FC236}">
              <a16:creationId xmlns:a16="http://schemas.microsoft.com/office/drawing/2014/main" id="{6F1CBF5F-5B69-461C-8F3A-126553A5E90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33" name="AutoShape 6" descr="digico d-rack 32x16 digital stage box 1">
          <a:extLst>
            <a:ext uri="{FF2B5EF4-FFF2-40B4-BE49-F238E27FC236}">
              <a16:creationId xmlns:a16="http://schemas.microsoft.com/office/drawing/2014/main" id="{889F5202-112F-E85B-83C4-2C624AE0664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34" name="AutoShape 6" descr="digico d-rack 32x16 digital stage box 1">
          <a:extLst>
            <a:ext uri="{FF2B5EF4-FFF2-40B4-BE49-F238E27FC236}">
              <a16:creationId xmlns:a16="http://schemas.microsoft.com/office/drawing/2014/main" id="{52285C0E-B443-CD5A-424F-3AD8FB662D5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35" name="AutoShape 6" descr="digico d-rack 32x16 digital stage box 1">
          <a:extLst>
            <a:ext uri="{FF2B5EF4-FFF2-40B4-BE49-F238E27FC236}">
              <a16:creationId xmlns:a16="http://schemas.microsoft.com/office/drawing/2014/main" id="{992BA44E-CC51-B4A9-449F-F788DA785EB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36" name="AutoShape 6" descr="digico d-rack 32x16 digital stage box 1">
          <a:extLst>
            <a:ext uri="{FF2B5EF4-FFF2-40B4-BE49-F238E27FC236}">
              <a16:creationId xmlns:a16="http://schemas.microsoft.com/office/drawing/2014/main" id="{B1B06D6E-1648-89D0-2D55-68206005BDF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37" name="AutoShape 8" descr="Image result for digico d-rack">
          <a:extLst>
            <a:ext uri="{FF2B5EF4-FFF2-40B4-BE49-F238E27FC236}">
              <a16:creationId xmlns:a16="http://schemas.microsoft.com/office/drawing/2014/main" id="{C9066756-32BA-659E-ED89-FD23324A8ED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38" name="AutoShape 6" descr="digico d-rack 32x16 digital stage box 1">
          <a:extLst>
            <a:ext uri="{FF2B5EF4-FFF2-40B4-BE49-F238E27FC236}">
              <a16:creationId xmlns:a16="http://schemas.microsoft.com/office/drawing/2014/main" id="{DE9CA4A2-0984-99EC-933C-239B1DDEE53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39" name="AutoShape 8" descr="Image result for digico d-rack">
          <a:extLst>
            <a:ext uri="{FF2B5EF4-FFF2-40B4-BE49-F238E27FC236}">
              <a16:creationId xmlns:a16="http://schemas.microsoft.com/office/drawing/2014/main" id="{B3B67D6D-6A96-F3D9-666E-F95B3F45F75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40" name="AutoShape 6" descr="digico d-rack 32x16 digital stage box 1">
          <a:extLst>
            <a:ext uri="{FF2B5EF4-FFF2-40B4-BE49-F238E27FC236}">
              <a16:creationId xmlns:a16="http://schemas.microsoft.com/office/drawing/2014/main" id="{535B0B17-8F11-5204-21E0-A4D66B08BBF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41" name="AutoShape 8" descr="Image result for digico d-rack">
          <a:extLst>
            <a:ext uri="{FF2B5EF4-FFF2-40B4-BE49-F238E27FC236}">
              <a16:creationId xmlns:a16="http://schemas.microsoft.com/office/drawing/2014/main" id="{95F37E69-3E48-A701-86FD-558197376D1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42" name="AutoShape 6" descr="digico d-rack 32x16 digital stage box 1">
          <a:extLst>
            <a:ext uri="{FF2B5EF4-FFF2-40B4-BE49-F238E27FC236}">
              <a16:creationId xmlns:a16="http://schemas.microsoft.com/office/drawing/2014/main" id="{47940A4F-95CE-E82E-21AE-55C5BDF562E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43" name="AutoShape 8" descr="Image result for digico d-rack">
          <a:extLst>
            <a:ext uri="{FF2B5EF4-FFF2-40B4-BE49-F238E27FC236}">
              <a16:creationId xmlns:a16="http://schemas.microsoft.com/office/drawing/2014/main" id="{CBB6FE21-7E3E-0108-8D3E-3A912215E1C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44" name="AutoShape 6" descr="digico d-rack 32x16 digital stage box 1">
          <a:extLst>
            <a:ext uri="{FF2B5EF4-FFF2-40B4-BE49-F238E27FC236}">
              <a16:creationId xmlns:a16="http://schemas.microsoft.com/office/drawing/2014/main" id="{363B8D62-6176-4D22-F466-FAA6F42EF8F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45" name="AutoShape 8" descr="Image result for digico d-rack">
          <a:extLst>
            <a:ext uri="{FF2B5EF4-FFF2-40B4-BE49-F238E27FC236}">
              <a16:creationId xmlns:a16="http://schemas.microsoft.com/office/drawing/2014/main" id="{9FEE5B15-F1E6-B7A8-8CDA-D48F4061A05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46" name="AutoShape 6" descr="digico d-rack 32x16 digital stage box 1">
          <a:extLst>
            <a:ext uri="{FF2B5EF4-FFF2-40B4-BE49-F238E27FC236}">
              <a16:creationId xmlns:a16="http://schemas.microsoft.com/office/drawing/2014/main" id="{1DCCC3D4-059E-AA06-6FA3-AC29BBDB9E7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47" name="AutoShape 8" descr="Image result for digico d-rack">
          <a:extLst>
            <a:ext uri="{FF2B5EF4-FFF2-40B4-BE49-F238E27FC236}">
              <a16:creationId xmlns:a16="http://schemas.microsoft.com/office/drawing/2014/main" id="{E3E56C2C-D252-05B1-839D-5896DF844E9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48" name="AutoShape 6" descr="digico d-rack 32x16 digital stage box 1">
          <a:extLst>
            <a:ext uri="{FF2B5EF4-FFF2-40B4-BE49-F238E27FC236}">
              <a16:creationId xmlns:a16="http://schemas.microsoft.com/office/drawing/2014/main" id="{B3B6BA3F-358E-1DD7-1A8D-1C8DE2DA953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49" name="AutoShape 6" descr="digico d-rack 32x16 digital stage box 1">
          <a:extLst>
            <a:ext uri="{FF2B5EF4-FFF2-40B4-BE49-F238E27FC236}">
              <a16:creationId xmlns:a16="http://schemas.microsoft.com/office/drawing/2014/main" id="{A4590952-296D-876F-6C51-9A5404C1970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50" name="AutoShape 6" descr="digico d-rack 32x16 digital stage box 1">
          <a:extLst>
            <a:ext uri="{FF2B5EF4-FFF2-40B4-BE49-F238E27FC236}">
              <a16:creationId xmlns:a16="http://schemas.microsoft.com/office/drawing/2014/main" id="{72E3A6BD-D128-CCAE-853E-39A68431F98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51" name="AutoShape 6" descr="digico d-rack 32x16 digital stage box 1">
          <a:extLst>
            <a:ext uri="{FF2B5EF4-FFF2-40B4-BE49-F238E27FC236}">
              <a16:creationId xmlns:a16="http://schemas.microsoft.com/office/drawing/2014/main" id="{DE287712-2501-76B3-6F55-436523EF46A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52" name="AutoShape 6" descr="digico d-rack 32x16 digital stage box 1">
          <a:extLst>
            <a:ext uri="{FF2B5EF4-FFF2-40B4-BE49-F238E27FC236}">
              <a16:creationId xmlns:a16="http://schemas.microsoft.com/office/drawing/2014/main" id="{285C47A3-B262-5403-56F1-F1E8DBED462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53" name="AutoShape 6" descr="digico d-rack 32x16 digital stage box 1">
          <a:extLst>
            <a:ext uri="{FF2B5EF4-FFF2-40B4-BE49-F238E27FC236}">
              <a16:creationId xmlns:a16="http://schemas.microsoft.com/office/drawing/2014/main" id="{D1A182D8-61D3-EEF3-D1F9-CE63A1CB74A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54" name="AutoShape 6" descr="digico d-rack 32x16 digital stage box 1">
          <a:extLst>
            <a:ext uri="{FF2B5EF4-FFF2-40B4-BE49-F238E27FC236}">
              <a16:creationId xmlns:a16="http://schemas.microsoft.com/office/drawing/2014/main" id="{52FFA109-9A19-DEE7-7046-62DF1764A27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55" name="AutoShape 8" descr="Image result for digico d-rack">
          <a:extLst>
            <a:ext uri="{FF2B5EF4-FFF2-40B4-BE49-F238E27FC236}">
              <a16:creationId xmlns:a16="http://schemas.microsoft.com/office/drawing/2014/main" id="{0639C2AD-135B-11BF-1299-F565E45436F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56" name="AutoShape 6" descr="digico d-rack 32x16 digital stage box 1">
          <a:extLst>
            <a:ext uri="{FF2B5EF4-FFF2-40B4-BE49-F238E27FC236}">
              <a16:creationId xmlns:a16="http://schemas.microsoft.com/office/drawing/2014/main" id="{24DA5456-EE08-6518-FCCA-1A3729FA0E8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57" name="AutoShape 6" descr="digico d-rack 32x16 digital stage box 1">
          <a:extLst>
            <a:ext uri="{FF2B5EF4-FFF2-40B4-BE49-F238E27FC236}">
              <a16:creationId xmlns:a16="http://schemas.microsoft.com/office/drawing/2014/main" id="{AC296A7A-9769-DFED-7911-EB0BABF38A0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58" name="AutoShape 8" descr="Image result for digico d-rack">
          <a:extLst>
            <a:ext uri="{FF2B5EF4-FFF2-40B4-BE49-F238E27FC236}">
              <a16:creationId xmlns:a16="http://schemas.microsoft.com/office/drawing/2014/main" id="{A4843304-C595-A6CC-D9B7-7C8F504C24F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59" name="AutoShape 6" descr="digico d-rack 32x16 digital stage box 1">
          <a:extLst>
            <a:ext uri="{FF2B5EF4-FFF2-40B4-BE49-F238E27FC236}">
              <a16:creationId xmlns:a16="http://schemas.microsoft.com/office/drawing/2014/main" id="{3B109600-9500-981D-4A61-B17542C0D1F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60" name="AutoShape 6" descr="digico d-rack 32x16 digital stage box 1">
          <a:extLst>
            <a:ext uri="{FF2B5EF4-FFF2-40B4-BE49-F238E27FC236}">
              <a16:creationId xmlns:a16="http://schemas.microsoft.com/office/drawing/2014/main" id="{B286271F-26F8-2B55-E0F3-6885563BB14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61" name="AutoShape 8" descr="Image result for digico d-rack">
          <a:extLst>
            <a:ext uri="{FF2B5EF4-FFF2-40B4-BE49-F238E27FC236}">
              <a16:creationId xmlns:a16="http://schemas.microsoft.com/office/drawing/2014/main" id="{118FFBFA-AD33-0329-6981-2802E34CD37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62" name="AutoShape 6" descr="digico d-rack 32x16 digital stage box 1">
          <a:extLst>
            <a:ext uri="{FF2B5EF4-FFF2-40B4-BE49-F238E27FC236}">
              <a16:creationId xmlns:a16="http://schemas.microsoft.com/office/drawing/2014/main" id="{CDB92D2A-9976-214F-2612-7C19465FBC9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63" name="AutoShape 6" descr="digico d-rack 32x16 digital stage box 1">
          <a:extLst>
            <a:ext uri="{FF2B5EF4-FFF2-40B4-BE49-F238E27FC236}">
              <a16:creationId xmlns:a16="http://schemas.microsoft.com/office/drawing/2014/main" id="{3ACF3D55-C62E-3737-FB4D-A5897D7C677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64" name="AutoShape 6" descr="digico d-rack 32x16 digital stage box 1">
          <a:extLst>
            <a:ext uri="{FF2B5EF4-FFF2-40B4-BE49-F238E27FC236}">
              <a16:creationId xmlns:a16="http://schemas.microsoft.com/office/drawing/2014/main" id="{8768E1A0-E782-EACE-6A68-93609992126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65" name="AutoShape 6" descr="digico d-rack 32x16 digital stage box 1">
          <a:extLst>
            <a:ext uri="{FF2B5EF4-FFF2-40B4-BE49-F238E27FC236}">
              <a16:creationId xmlns:a16="http://schemas.microsoft.com/office/drawing/2014/main" id="{5AD54BD1-4E34-54E2-A949-2F33A6FD1FC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66" name="AutoShape 6" descr="digico d-rack 32x16 digital stage box 1">
          <a:extLst>
            <a:ext uri="{FF2B5EF4-FFF2-40B4-BE49-F238E27FC236}">
              <a16:creationId xmlns:a16="http://schemas.microsoft.com/office/drawing/2014/main" id="{ADCED68E-AFA8-1FE7-4E25-4131FAEB6CF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67" name="AutoShape 6" descr="digico d-rack 32x16 digital stage box 1">
          <a:extLst>
            <a:ext uri="{FF2B5EF4-FFF2-40B4-BE49-F238E27FC236}">
              <a16:creationId xmlns:a16="http://schemas.microsoft.com/office/drawing/2014/main" id="{FF80BE32-1863-E38B-F85D-BBCFD1BB2F8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68" name="AutoShape 6" descr="digico d-rack 32x16 digital stage box 1">
          <a:extLst>
            <a:ext uri="{FF2B5EF4-FFF2-40B4-BE49-F238E27FC236}">
              <a16:creationId xmlns:a16="http://schemas.microsoft.com/office/drawing/2014/main" id="{825A44BD-8292-238E-00C0-532FB4CDF70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69" name="AutoShape 6" descr="digico d-rack 32x16 digital stage box 1">
          <a:extLst>
            <a:ext uri="{FF2B5EF4-FFF2-40B4-BE49-F238E27FC236}">
              <a16:creationId xmlns:a16="http://schemas.microsoft.com/office/drawing/2014/main" id="{F48A66E1-5F7C-0877-DB52-0784E5159B1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70" name="AutoShape 8" descr="Image result for digico d-rack">
          <a:extLst>
            <a:ext uri="{FF2B5EF4-FFF2-40B4-BE49-F238E27FC236}">
              <a16:creationId xmlns:a16="http://schemas.microsoft.com/office/drawing/2014/main" id="{E13B8DC6-8206-58EB-C4F9-D059D3BBFE2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71" name="AutoShape 6" descr="digico d-rack 32x16 digital stage box 1">
          <a:extLst>
            <a:ext uri="{FF2B5EF4-FFF2-40B4-BE49-F238E27FC236}">
              <a16:creationId xmlns:a16="http://schemas.microsoft.com/office/drawing/2014/main" id="{600DC28F-0991-A46C-BD2E-65563F9F281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72" name="AutoShape 6" descr="digico d-rack 32x16 digital stage box 1">
          <a:extLst>
            <a:ext uri="{FF2B5EF4-FFF2-40B4-BE49-F238E27FC236}">
              <a16:creationId xmlns:a16="http://schemas.microsoft.com/office/drawing/2014/main" id="{762537D0-6B6F-9399-B92F-BA32E2FC428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73" name="AutoShape 8" descr="Image result for digico d-rack">
          <a:extLst>
            <a:ext uri="{FF2B5EF4-FFF2-40B4-BE49-F238E27FC236}">
              <a16:creationId xmlns:a16="http://schemas.microsoft.com/office/drawing/2014/main" id="{81901662-A3F1-7B1A-B898-C77A8E3BF7F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74" name="AutoShape 6" descr="digico d-rack 32x16 digital stage box 1">
          <a:extLst>
            <a:ext uri="{FF2B5EF4-FFF2-40B4-BE49-F238E27FC236}">
              <a16:creationId xmlns:a16="http://schemas.microsoft.com/office/drawing/2014/main" id="{F21C9A63-F4F8-3A5F-713B-BD39E2F64C5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75" name="AutoShape 6" descr="digico d-rack 32x16 digital stage box 1">
          <a:extLst>
            <a:ext uri="{FF2B5EF4-FFF2-40B4-BE49-F238E27FC236}">
              <a16:creationId xmlns:a16="http://schemas.microsoft.com/office/drawing/2014/main" id="{60DCA590-07E6-3A0B-4A55-99960E0FA4A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76" name="AutoShape 6" descr="digico d-rack 32x16 digital stage box 1">
          <a:extLst>
            <a:ext uri="{FF2B5EF4-FFF2-40B4-BE49-F238E27FC236}">
              <a16:creationId xmlns:a16="http://schemas.microsoft.com/office/drawing/2014/main" id="{BF03DF3A-0BAE-85E2-FFC4-FAC23308A75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77" name="AutoShape 6" descr="digico d-rack 32x16 digital stage box 1">
          <a:extLst>
            <a:ext uri="{FF2B5EF4-FFF2-40B4-BE49-F238E27FC236}">
              <a16:creationId xmlns:a16="http://schemas.microsoft.com/office/drawing/2014/main" id="{ECB23F9D-D611-71DA-F1DD-5E1D65B3F17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78" name="AutoShape 6" descr="digico d-rack 32x16 digital stage box 1">
          <a:extLst>
            <a:ext uri="{FF2B5EF4-FFF2-40B4-BE49-F238E27FC236}">
              <a16:creationId xmlns:a16="http://schemas.microsoft.com/office/drawing/2014/main" id="{2B441C4F-14B0-E3DE-C27B-D06F6FB35E5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79" name="AutoShape 6" descr="digico d-rack 32x16 digital stage box 1">
          <a:extLst>
            <a:ext uri="{FF2B5EF4-FFF2-40B4-BE49-F238E27FC236}">
              <a16:creationId xmlns:a16="http://schemas.microsoft.com/office/drawing/2014/main" id="{D8CBEB82-B724-57A4-76B4-98FDFFDBA58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80" name="AutoShape 6" descr="digico d-rack 32x16 digital stage box 1">
          <a:extLst>
            <a:ext uri="{FF2B5EF4-FFF2-40B4-BE49-F238E27FC236}">
              <a16:creationId xmlns:a16="http://schemas.microsoft.com/office/drawing/2014/main" id="{C441AFAF-A548-D232-3352-EC889F27233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81" name="AutoShape 6" descr="digico d-rack 32x16 digital stage box 1">
          <a:extLst>
            <a:ext uri="{FF2B5EF4-FFF2-40B4-BE49-F238E27FC236}">
              <a16:creationId xmlns:a16="http://schemas.microsoft.com/office/drawing/2014/main" id="{436F5B03-7FC9-85D4-722F-B6814E8B7B4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82" name="AutoShape 6" descr="digico d-rack 32x16 digital stage box 1">
          <a:extLst>
            <a:ext uri="{FF2B5EF4-FFF2-40B4-BE49-F238E27FC236}">
              <a16:creationId xmlns:a16="http://schemas.microsoft.com/office/drawing/2014/main" id="{3FDD2ECF-9D26-8EFB-25E7-78583DA1BD2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83" name="AutoShape 6" descr="digico d-rack 32x16 digital stage box 1">
          <a:extLst>
            <a:ext uri="{FF2B5EF4-FFF2-40B4-BE49-F238E27FC236}">
              <a16:creationId xmlns:a16="http://schemas.microsoft.com/office/drawing/2014/main" id="{9FB62002-0876-213C-2A4E-623FFD2EA4A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84" name="AutoShape 6" descr="digico d-rack 32x16 digital stage box 1">
          <a:extLst>
            <a:ext uri="{FF2B5EF4-FFF2-40B4-BE49-F238E27FC236}">
              <a16:creationId xmlns:a16="http://schemas.microsoft.com/office/drawing/2014/main" id="{AC493027-1F95-3598-6451-25E3E016E00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85" name="AutoShape 6" descr="digico d-rack 32x16 digital stage box 1">
          <a:extLst>
            <a:ext uri="{FF2B5EF4-FFF2-40B4-BE49-F238E27FC236}">
              <a16:creationId xmlns:a16="http://schemas.microsoft.com/office/drawing/2014/main" id="{5955C39D-3C9A-3ABB-6EB4-A1E6AC58BAA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86" name="AutoShape 6" descr="digico d-rack 32x16 digital stage box 1">
          <a:extLst>
            <a:ext uri="{FF2B5EF4-FFF2-40B4-BE49-F238E27FC236}">
              <a16:creationId xmlns:a16="http://schemas.microsoft.com/office/drawing/2014/main" id="{5F21BB54-7F80-C649-4048-D78775D3D7F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87" name="AutoShape 6" descr="digico d-rack 32x16 digital stage box 1">
          <a:extLst>
            <a:ext uri="{FF2B5EF4-FFF2-40B4-BE49-F238E27FC236}">
              <a16:creationId xmlns:a16="http://schemas.microsoft.com/office/drawing/2014/main" id="{358949DB-92EE-3A7E-DD91-257D89B307F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88" name="AutoShape 6" descr="digico d-rack 32x16 digital stage box 1">
          <a:extLst>
            <a:ext uri="{FF2B5EF4-FFF2-40B4-BE49-F238E27FC236}">
              <a16:creationId xmlns:a16="http://schemas.microsoft.com/office/drawing/2014/main" id="{B61F9497-3D62-193F-97E5-5080FD2DAC3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89" name="AutoShape 6" descr="digico d-rack 32x16 digital stage box 1">
          <a:extLst>
            <a:ext uri="{FF2B5EF4-FFF2-40B4-BE49-F238E27FC236}">
              <a16:creationId xmlns:a16="http://schemas.microsoft.com/office/drawing/2014/main" id="{ABBA2386-DCD8-9A66-A95E-DE7B2C6A541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90" name="AutoShape 6" descr="digico d-rack 32x16 digital stage box 1">
          <a:extLst>
            <a:ext uri="{FF2B5EF4-FFF2-40B4-BE49-F238E27FC236}">
              <a16:creationId xmlns:a16="http://schemas.microsoft.com/office/drawing/2014/main" id="{9631E7AC-5BF5-FF14-CEB1-B7B980ECB72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91" name="AutoShape 6" descr="digico d-rack 32x16 digital stage box 1">
          <a:extLst>
            <a:ext uri="{FF2B5EF4-FFF2-40B4-BE49-F238E27FC236}">
              <a16:creationId xmlns:a16="http://schemas.microsoft.com/office/drawing/2014/main" id="{838C1D62-2F12-9293-00B0-A74A6829064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92" name="AutoShape 6" descr="digico d-rack 32x16 digital stage box 1">
          <a:extLst>
            <a:ext uri="{FF2B5EF4-FFF2-40B4-BE49-F238E27FC236}">
              <a16:creationId xmlns:a16="http://schemas.microsoft.com/office/drawing/2014/main" id="{A6084783-04B9-12DA-4BA7-FF21637A153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93" name="AutoShape 6" descr="digico d-rack 32x16 digital stage box 1">
          <a:extLst>
            <a:ext uri="{FF2B5EF4-FFF2-40B4-BE49-F238E27FC236}">
              <a16:creationId xmlns:a16="http://schemas.microsoft.com/office/drawing/2014/main" id="{9B1FA372-0A5C-3917-CBCF-C4D735A2464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94" name="AutoShape 6" descr="digico d-rack 32x16 digital stage box 1">
          <a:extLst>
            <a:ext uri="{FF2B5EF4-FFF2-40B4-BE49-F238E27FC236}">
              <a16:creationId xmlns:a16="http://schemas.microsoft.com/office/drawing/2014/main" id="{DBF31FF9-1D60-5851-CBFA-4585E7AA976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95" name="AutoShape 6" descr="digico d-rack 32x16 digital stage box 1">
          <a:extLst>
            <a:ext uri="{FF2B5EF4-FFF2-40B4-BE49-F238E27FC236}">
              <a16:creationId xmlns:a16="http://schemas.microsoft.com/office/drawing/2014/main" id="{49B72911-39B5-5B68-610D-63E2FF7F5EB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47625</xdr:rowOff>
    </xdr:to>
    <xdr:sp macro="" textlink="">
      <xdr:nvSpPr>
        <xdr:cNvPr id="99296" name="AutoShape 6" descr="digico d-rack 32x16 digital stage box 1">
          <a:extLst>
            <a:ext uri="{FF2B5EF4-FFF2-40B4-BE49-F238E27FC236}">
              <a16:creationId xmlns:a16="http://schemas.microsoft.com/office/drawing/2014/main" id="{BD6F9221-458A-AFF0-22BB-B1751514AC1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190500</xdr:colOff>
      <xdr:row>336</xdr:row>
      <xdr:rowOff>209550</xdr:rowOff>
    </xdr:to>
    <xdr:sp macro="" textlink="">
      <xdr:nvSpPr>
        <xdr:cNvPr id="99297" name="AutoShape 8" descr="Image result for digico d-rack">
          <a:extLst>
            <a:ext uri="{FF2B5EF4-FFF2-40B4-BE49-F238E27FC236}">
              <a16:creationId xmlns:a16="http://schemas.microsoft.com/office/drawing/2014/main" id="{42BFE86C-E71C-0E94-5E1C-E123C1B3727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1905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98" name="AutoShape 6" descr="digico d-rack 32x16 digital stage box 1">
          <a:extLst>
            <a:ext uri="{FF2B5EF4-FFF2-40B4-BE49-F238E27FC236}">
              <a16:creationId xmlns:a16="http://schemas.microsoft.com/office/drawing/2014/main" id="{17D3A14C-8158-7347-4832-986D7379C32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299" name="AutoShape 8" descr="Image result for digico d-rack">
          <a:extLst>
            <a:ext uri="{FF2B5EF4-FFF2-40B4-BE49-F238E27FC236}">
              <a16:creationId xmlns:a16="http://schemas.microsoft.com/office/drawing/2014/main" id="{D9DDC978-9822-A42E-802C-1454D24AB73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00" name="AutoShape 6" descr="digico d-rack 32x16 digital stage box 1">
          <a:extLst>
            <a:ext uri="{FF2B5EF4-FFF2-40B4-BE49-F238E27FC236}">
              <a16:creationId xmlns:a16="http://schemas.microsoft.com/office/drawing/2014/main" id="{43C61638-4CD9-C702-C760-E0C193AE1C4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01" name="AutoShape 8" descr="Image result for digico d-rack">
          <a:extLst>
            <a:ext uri="{FF2B5EF4-FFF2-40B4-BE49-F238E27FC236}">
              <a16:creationId xmlns:a16="http://schemas.microsoft.com/office/drawing/2014/main" id="{FBD9CFDE-112A-39B0-6A91-97DC64F4550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02" name="AutoShape 6" descr="digico d-rack 32x16 digital stage box 1">
          <a:extLst>
            <a:ext uri="{FF2B5EF4-FFF2-40B4-BE49-F238E27FC236}">
              <a16:creationId xmlns:a16="http://schemas.microsoft.com/office/drawing/2014/main" id="{EA4586BC-1250-C104-96D8-DCA7F902CF7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03" name="AutoShape 8" descr="Image result for digico d-rack">
          <a:extLst>
            <a:ext uri="{FF2B5EF4-FFF2-40B4-BE49-F238E27FC236}">
              <a16:creationId xmlns:a16="http://schemas.microsoft.com/office/drawing/2014/main" id="{45770F95-4127-AEC0-C8FF-79163E84D67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04" name="AutoShape 6" descr="digico d-rack 32x16 digital stage box 1">
          <a:extLst>
            <a:ext uri="{FF2B5EF4-FFF2-40B4-BE49-F238E27FC236}">
              <a16:creationId xmlns:a16="http://schemas.microsoft.com/office/drawing/2014/main" id="{A7268C13-9EA7-5634-0192-D3D14A1410F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05" name="AutoShape 8" descr="Image result for digico d-rack">
          <a:extLst>
            <a:ext uri="{FF2B5EF4-FFF2-40B4-BE49-F238E27FC236}">
              <a16:creationId xmlns:a16="http://schemas.microsoft.com/office/drawing/2014/main" id="{58950813-43D4-901D-8524-E542D967F8B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06" name="AutoShape 6" descr="digico d-rack 32x16 digital stage box 1">
          <a:extLst>
            <a:ext uri="{FF2B5EF4-FFF2-40B4-BE49-F238E27FC236}">
              <a16:creationId xmlns:a16="http://schemas.microsoft.com/office/drawing/2014/main" id="{54957590-A19B-44FC-19A9-1296DB234D1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07" name="AutoShape 8" descr="Image result for digico d-rack">
          <a:extLst>
            <a:ext uri="{FF2B5EF4-FFF2-40B4-BE49-F238E27FC236}">
              <a16:creationId xmlns:a16="http://schemas.microsoft.com/office/drawing/2014/main" id="{518D0C91-E68C-A841-28B1-C6BBAD55872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08" name="AutoShape 6" descr="digico d-rack 32x16 digital stage box 1">
          <a:extLst>
            <a:ext uri="{FF2B5EF4-FFF2-40B4-BE49-F238E27FC236}">
              <a16:creationId xmlns:a16="http://schemas.microsoft.com/office/drawing/2014/main" id="{DEE8EA86-8DF2-7775-8C7E-E8CFD4BCC80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09" name="AutoShape 8" descr="Image result for digico d-rack">
          <a:extLst>
            <a:ext uri="{FF2B5EF4-FFF2-40B4-BE49-F238E27FC236}">
              <a16:creationId xmlns:a16="http://schemas.microsoft.com/office/drawing/2014/main" id="{60A40282-AB64-9A8D-2E30-577FECA32F4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10" name="AutoShape 6" descr="digico d-rack 32x16 digital stage box 1">
          <a:extLst>
            <a:ext uri="{FF2B5EF4-FFF2-40B4-BE49-F238E27FC236}">
              <a16:creationId xmlns:a16="http://schemas.microsoft.com/office/drawing/2014/main" id="{2EACD996-BDBE-CBA7-E5C0-73EB190DA50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11" name="AutoShape 8" descr="Image result for digico d-rack">
          <a:extLst>
            <a:ext uri="{FF2B5EF4-FFF2-40B4-BE49-F238E27FC236}">
              <a16:creationId xmlns:a16="http://schemas.microsoft.com/office/drawing/2014/main" id="{A2213426-FFEB-3284-97D2-5AB30D839E5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12" name="AutoShape 6" descr="digico d-rack 32x16 digital stage box 1">
          <a:extLst>
            <a:ext uri="{FF2B5EF4-FFF2-40B4-BE49-F238E27FC236}">
              <a16:creationId xmlns:a16="http://schemas.microsoft.com/office/drawing/2014/main" id="{4CD9352F-9086-F683-537C-AF2DC8ABDC0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13" name="AutoShape 8" descr="Image result for digico d-rack">
          <a:extLst>
            <a:ext uri="{FF2B5EF4-FFF2-40B4-BE49-F238E27FC236}">
              <a16:creationId xmlns:a16="http://schemas.microsoft.com/office/drawing/2014/main" id="{168EF608-CD38-BF52-3A9D-10B6A028C2A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14" name="AutoShape 6" descr="digico d-rack 32x16 digital stage box 1">
          <a:extLst>
            <a:ext uri="{FF2B5EF4-FFF2-40B4-BE49-F238E27FC236}">
              <a16:creationId xmlns:a16="http://schemas.microsoft.com/office/drawing/2014/main" id="{4130ABC9-050F-4995-CC3F-E9C025CAC76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15" name="AutoShape 8" descr="Image result for digico d-rack">
          <a:extLst>
            <a:ext uri="{FF2B5EF4-FFF2-40B4-BE49-F238E27FC236}">
              <a16:creationId xmlns:a16="http://schemas.microsoft.com/office/drawing/2014/main" id="{ED1AF7E9-75A3-B640-B801-FD11DAA320F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16" name="AutoShape 6" descr="digico d-rack 32x16 digital stage box 1">
          <a:extLst>
            <a:ext uri="{FF2B5EF4-FFF2-40B4-BE49-F238E27FC236}">
              <a16:creationId xmlns:a16="http://schemas.microsoft.com/office/drawing/2014/main" id="{B58658F9-2CBE-2744-CA13-D508B09299C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17" name="AutoShape 8" descr="Image result for digico d-rack">
          <a:extLst>
            <a:ext uri="{FF2B5EF4-FFF2-40B4-BE49-F238E27FC236}">
              <a16:creationId xmlns:a16="http://schemas.microsoft.com/office/drawing/2014/main" id="{D808EB3B-6648-E292-7A42-7D89525B979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18" name="AutoShape 6" descr="digico d-rack 32x16 digital stage box 1">
          <a:extLst>
            <a:ext uri="{FF2B5EF4-FFF2-40B4-BE49-F238E27FC236}">
              <a16:creationId xmlns:a16="http://schemas.microsoft.com/office/drawing/2014/main" id="{9215D2FA-4F18-D3F4-D611-99F4D037A0D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19" name="AutoShape 8" descr="Image result for digico d-rack">
          <a:extLst>
            <a:ext uri="{FF2B5EF4-FFF2-40B4-BE49-F238E27FC236}">
              <a16:creationId xmlns:a16="http://schemas.microsoft.com/office/drawing/2014/main" id="{5C0378E3-DCCB-2D4C-FDA2-E5FA598E050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20" name="AutoShape 6" descr="digico d-rack 32x16 digital stage box 1">
          <a:extLst>
            <a:ext uri="{FF2B5EF4-FFF2-40B4-BE49-F238E27FC236}">
              <a16:creationId xmlns:a16="http://schemas.microsoft.com/office/drawing/2014/main" id="{9DB04F62-89CB-E686-41C8-59095016CEC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21" name="AutoShape 8" descr="Image result for digico d-rack">
          <a:extLst>
            <a:ext uri="{FF2B5EF4-FFF2-40B4-BE49-F238E27FC236}">
              <a16:creationId xmlns:a16="http://schemas.microsoft.com/office/drawing/2014/main" id="{36CB5CB9-469E-910F-8ECF-8537887738A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22" name="AutoShape 6" descr="digico d-rack 32x16 digital stage box 1">
          <a:extLst>
            <a:ext uri="{FF2B5EF4-FFF2-40B4-BE49-F238E27FC236}">
              <a16:creationId xmlns:a16="http://schemas.microsoft.com/office/drawing/2014/main" id="{BE642C7D-9D2A-AEA0-CE38-96E35EE979F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23" name="AutoShape 8" descr="Image result for digico d-rack">
          <a:extLst>
            <a:ext uri="{FF2B5EF4-FFF2-40B4-BE49-F238E27FC236}">
              <a16:creationId xmlns:a16="http://schemas.microsoft.com/office/drawing/2014/main" id="{7CA4AD4A-68B2-22BC-0BFF-FD1A1FC01C5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24" name="AutoShape 6" descr="digico d-rack 32x16 digital stage box 1">
          <a:extLst>
            <a:ext uri="{FF2B5EF4-FFF2-40B4-BE49-F238E27FC236}">
              <a16:creationId xmlns:a16="http://schemas.microsoft.com/office/drawing/2014/main" id="{5C198A70-D703-8837-8369-13EC65C7827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25" name="AutoShape 8" descr="Image result for digico d-rack">
          <a:extLst>
            <a:ext uri="{FF2B5EF4-FFF2-40B4-BE49-F238E27FC236}">
              <a16:creationId xmlns:a16="http://schemas.microsoft.com/office/drawing/2014/main" id="{57735672-70F8-2C52-3269-8225B487C5D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26" name="AutoShape 6" descr="digico d-rack 32x16 digital stage box 1">
          <a:extLst>
            <a:ext uri="{FF2B5EF4-FFF2-40B4-BE49-F238E27FC236}">
              <a16:creationId xmlns:a16="http://schemas.microsoft.com/office/drawing/2014/main" id="{254D7296-8157-F5AF-A135-A8B3ADDF1A2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99327" name="AutoShape 8" descr="Image result for digico d-rack">
          <a:extLst>
            <a:ext uri="{FF2B5EF4-FFF2-40B4-BE49-F238E27FC236}">
              <a16:creationId xmlns:a16="http://schemas.microsoft.com/office/drawing/2014/main" id="{09940823-C491-1AD4-6B54-E91A7D6EBE7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52" name="AutoShape 6" descr="digico d-rack 32x16 digital stage box 1">
          <a:extLst>
            <a:ext uri="{FF2B5EF4-FFF2-40B4-BE49-F238E27FC236}">
              <a16:creationId xmlns:a16="http://schemas.microsoft.com/office/drawing/2014/main" id="{F89A1965-277E-E99E-440B-D4D3C0AD3B1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53" name="AutoShape 8" descr="Image result for digico d-rack">
          <a:extLst>
            <a:ext uri="{FF2B5EF4-FFF2-40B4-BE49-F238E27FC236}">
              <a16:creationId xmlns:a16="http://schemas.microsoft.com/office/drawing/2014/main" id="{AA46B3A9-6DA8-D174-A587-2517D06C77E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54" name="AutoShape 6" descr="digico d-rack 32x16 digital stage box 1">
          <a:extLst>
            <a:ext uri="{FF2B5EF4-FFF2-40B4-BE49-F238E27FC236}">
              <a16:creationId xmlns:a16="http://schemas.microsoft.com/office/drawing/2014/main" id="{55E9A8E2-FF6C-4766-C784-AA48F2FED7A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55" name="AutoShape 8" descr="Image result for digico d-rack">
          <a:extLst>
            <a:ext uri="{FF2B5EF4-FFF2-40B4-BE49-F238E27FC236}">
              <a16:creationId xmlns:a16="http://schemas.microsoft.com/office/drawing/2014/main" id="{0541A525-838A-5959-A869-9909AC1FA05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56" name="AutoShape 6" descr="digico d-rack 32x16 digital stage box 1">
          <a:extLst>
            <a:ext uri="{FF2B5EF4-FFF2-40B4-BE49-F238E27FC236}">
              <a16:creationId xmlns:a16="http://schemas.microsoft.com/office/drawing/2014/main" id="{A5E26E1D-24E5-70A9-28BB-3B23B64E73B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57" name="AutoShape 8" descr="Image result for digico d-rack">
          <a:extLst>
            <a:ext uri="{FF2B5EF4-FFF2-40B4-BE49-F238E27FC236}">
              <a16:creationId xmlns:a16="http://schemas.microsoft.com/office/drawing/2014/main" id="{20A2C433-9DE1-0BE6-19E0-4746F098660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58" name="AutoShape 6" descr="digico d-rack 32x16 digital stage box 1">
          <a:extLst>
            <a:ext uri="{FF2B5EF4-FFF2-40B4-BE49-F238E27FC236}">
              <a16:creationId xmlns:a16="http://schemas.microsoft.com/office/drawing/2014/main" id="{7D0DB6D3-7DBB-BBC1-83C2-30F285D050C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59" name="AutoShape 8" descr="Image result for digico d-rack">
          <a:extLst>
            <a:ext uri="{FF2B5EF4-FFF2-40B4-BE49-F238E27FC236}">
              <a16:creationId xmlns:a16="http://schemas.microsoft.com/office/drawing/2014/main" id="{B22F259D-7CFA-7DF5-1A77-F0C0D7EA8E7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60" name="AutoShape 6" descr="digico d-rack 32x16 digital stage box 1">
          <a:extLst>
            <a:ext uri="{FF2B5EF4-FFF2-40B4-BE49-F238E27FC236}">
              <a16:creationId xmlns:a16="http://schemas.microsoft.com/office/drawing/2014/main" id="{E428D3A2-E0C5-B0A5-EF7E-ECCECF5E21D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61" name="AutoShape 8" descr="Image result for digico d-rack">
          <a:extLst>
            <a:ext uri="{FF2B5EF4-FFF2-40B4-BE49-F238E27FC236}">
              <a16:creationId xmlns:a16="http://schemas.microsoft.com/office/drawing/2014/main" id="{79594855-5372-95CB-B03C-97DD173275F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62" name="AutoShape 6" descr="digico d-rack 32x16 digital stage box 1">
          <a:extLst>
            <a:ext uri="{FF2B5EF4-FFF2-40B4-BE49-F238E27FC236}">
              <a16:creationId xmlns:a16="http://schemas.microsoft.com/office/drawing/2014/main" id="{4AE3181A-A988-5A32-1DF6-DDFB5CA2A074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63" name="AutoShape 8" descr="Image result for digico d-rack">
          <a:extLst>
            <a:ext uri="{FF2B5EF4-FFF2-40B4-BE49-F238E27FC236}">
              <a16:creationId xmlns:a16="http://schemas.microsoft.com/office/drawing/2014/main" id="{596CE224-8687-1EC6-A748-81E41DD03C9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64" name="AutoShape 6" descr="digico d-rack 32x16 digital stage box 1">
          <a:extLst>
            <a:ext uri="{FF2B5EF4-FFF2-40B4-BE49-F238E27FC236}">
              <a16:creationId xmlns:a16="http://schemas.microsoft.com/office/drawing/2014/main" id="{09BAE999-EBAB-57C8-B824-36E2CEC50E7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65" name="AutoShape 8" descr="Image result for digico d-rack">
          <a:extLst>
            <a:ext uri="{FF2B5EF4-FFF2-40B4-BE49-F238E27FC236}">
              <a16:creationId xmlns:a16="http://schemas.microsoft.com/office/drawing/2014/main" id="{7B3B79B3-F57F-52CF-AF65-FD460A34E9E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66" name="AutoShape 6" descr="digico d-rack 32x16 digital stage box 1">
          <a:extLst>
            <a:ext uri="{FF2B5EF4-FFF2-40B4-BE49-F238E27FC236}">
              <a16:creationId xmlns:a16="http://schemas.microsoft.com/office/drawing/2014/main" id="{C964CA51-0E62-B690-6CD7-5220BD26310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67" name="AutoShape 8" descr="Image result for digico d-rack">
          <a:extLst>
            <a:ext uri="{FF2B5EF4-FFF2-40B4-BE49-F238E27FC236}">
              <a16:creationId xmlns:a16="http://schemas.microsoft.com/office/drawing/2014/main" id="{669F367D-4486-4864-E25C-C86EF4E8E54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68" name="AutoShape 6" descr="digico d-rack 32x16 digital stage box 1">
          <a:extLst>
            <a:ext uri="{FF2B5EF4-FFF2-40B4-BE49-F238E27FC236}">
              <a16:creationId xmlns:a16="http://schemas.microsoft.com/office/drawing/2014/main" id="{BF1A417F-A78F-7577-C2EF-E9929EA07E4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69" name="AutoShape 8" descr="Image result for digico d-rack">
          <a:extLst>
            <a:ext uri="{FF2B5EF4-FFF2-40B4-BE49-F238E27FC236}">
              <a16:creationId xmlns:a16="http://schemas.microsoft.com/office/drawing/2014/main" id="{EB8EFF9F-9E7F-2220-7421-9DD58A4D4AA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70" name="AutoShape 6" descr="digico d-rack 32x16 digital stage box 1">
          <a:extLst>
            <a:ext uri="{FF2B5EF4-FFF2-40B4-BE49-F238E27FC236}">
              <a16:creationId xmlns:a16="http://schemas.microsoft.com/office/drawing/2014/main" id="{39D1CEA8-B7C1-D912-03B8-268EFAFA1EA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71" name="AutoShape 8" descr="Image result for digico d-rack">
          <a:extLst>
            <a:ext uri="{FF2B5EF4-FFF2-40B4-BE49-F238E27FC236}">
              <a16:creationId xmlns:a16="http://schemas.microsoft.com/office/drawing/2014/main" id="{372DAE3B-3385-8F94-7495-FFA453BFC0B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72" name="AutoShape 6" descr="digico d-rack 32x16 digital stage box 1">
          <a:extLst>
            <a:ext uri="{FF2B5EF4-FFF2-40B4-BE49-F238E27FC236}">
              <a16:creationId xmlns:a16="http://schemas.microsoft.com/office/drawing/2014/main" id="{4181B604-865E-0490-31A4-6740B82DD3B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73" name="AutoShape 8" descr="Image result for digico d-rack">
          <a:extLst>
            <a:ext uri="{FF2B5EF4-FFF2-40B4-BE49-F238E27FC236}">
              <a16:creationId xmlns:a16="http://schemas.microsoft.com/office/drawing/2014/main" id="{D885E8A1-714A-1EED-1C69-9EB087DB5BD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74" name="AutoShape 6" descr="digico d-rack 32x16 digital stage box 1">
          <a:extLst>
            <a:ext uri="{FF2B5EF4-FFF2-40B4-BE49-F238E27FC236}">
              <a16:creationId xmlns:a16="http://schemas.microsoft.com/office/drawing/2014/main" id="{2924ABF8-1C31-3C72-AFBA-4FFAB20F9A9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75" name="AutoShape 8" descr="Image result for digico d-rack">
          <a:extLst>
            <a:ext uri="{FF2B5EF4-FFF2-40B4-BE49-F238E27FC236}">
              <a16:creationId xmlns:a16="http://schemas.microsoft.com/office/drawing/2014/main" id="{92703CFD-90B7-F628-AE52-F8CF9DC25F9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76" name="AutoShape 6" descr="digico d-rack 32x16 digital stage box 1">
          <a:extLst>
            <a:ext uri="{FF2B5EF4-FFF2-40B4-BE49-F238E27FC236}">
              <a16:creationId xmlns:a16="http://schemas.microsoft.com/office/drawing/2014/main" id="{0E7293D0-5049-7627-5700-BCD37687A63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77" name="AutoShape 8" descr="Image result for digico d-rack">
          <a:extLst>
            <a:ext uri="{FF2B5EF4-FFF2-40B4-BE49-F238E27FC236}">
              <a16:creationId xmlns:a16="http://schemas.microsoft.com/office/drawing/2014/main" id="{FB4F55F5-3FCB-9C81-EBE3-7542C979F56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78" name="AutoShape 6" descr="digico d-rack 32x16 digital stage box 1">
          <a:extLst>
            <a:ext uri="{FF2B5EF4-FFF2-40B4-BE49-F238E27FC236}">
              <a16:creationId xmlns:a16="http://schemas.microsoft.com/office/drawing/2014/main" id="{73D0FAFE-8921-DF40-95BE-AB62DAD526F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79" name="AutoShape 8" descr="Image result for digico d-rack">
          <a:extLst>
            <a:ext uri="{FF2B5EF4-FFF2-40B4-BE49-F238E27FC236}">
              <a16:creationId xmlns:a16="http://schemas.microsoft.com/office/drawing/2014/main" id="{D2AD78B7-5844-E61D-8194-B07F39683AE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80" name="AutoShape 6" descr="digico d-rack 32x16 digital stage box 1">
          <a:extLst>
            <a:ext uri="{FF2B5EF4-FFF2-40B4-BE49-F238E27FC236}">
              <a16:creationId xmlns:a16="http://schemas.microsoft.com/office/drawing/2014/main" id="{92FF6EF1-5DB2-8B25-BE5B-7B9421E1494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81" name="AutoShape 8" descr="Image result for digico d-rack">
          <a:extLst>
            <a:ext uri="{FF2B5EF4-FFF2-40B4-BE49-F238E27FC236}">
              <a16:creationId xmlns:a16="http://schemas.microsoft.com/office/drawing/2014/main" id="{8885EDB4-B398-9AB5-AE40-1B9F6AEF143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82" name="AutoShape 6" descr="digico d-rack 32x16 digital stage box 1">
          <a:extLst>
            <a:ext uri="{FF2B5EF4-FFF2-40B4-BE49-F238E27FC236}">
              <a16:creationId xmlns:a16="http://schemas.microsoft.com/office/drawing/2014/main" id="{D0FDAC7F-EA6F-D91E-9AB2-74205CEDCF05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83" name="AutoShape 8" descr="Image result for digico d-rack">
          <a:extLst>
            <a:ext uri="{FF2B5EF4-FFF2-40B4-BE49-F238E27FC236}">
              <a16:creationId xmlns:a16="http://schemas.microsoft.com/office/drawing/2014/main" id="{586217A4-AFFE-15EA-FF77-57472DC5B6D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84" name="AutoShape 6" descr="digico d-rack 32x16 digital stage box 1">
          <a:extLst>
            <a:ext uri="{FF2B5EF4-FFF2-40B4-BE49-F238E27FC236}">
              <a16:creationId xmlns:a16="http://schemas.microsoft.com/office/drawing/2014/main" id="{2F59BA7A-809A-EF91-4150-238139280AB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85" name="AutoShape 8" descr="Image result for digico d-rack">
          <a:extLst>
            <a:ext uri="{FF2B5EF4-FFF2-40B4-BE49-F238E27FC236}">
              <a16:creationId xmlns:a16="http://schemas.microsoft.com/office/drawing/2014/main" id="{9CC26FEA-6EDD-9965-2B2F-8A7C568E9CB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86" name="AutoShape 6" descr="digico d-rack 32x16 digital stage box 1">
          <a:extLst>
            <a:ext uri="{FF2B5EF4-FFF2-40B4-BE49-F238E27FC236}">
              <a16:creationId xmlns:a16="http://schemas.microsoft.com/office/drawing/2014/main" id="{A14169C0-EA05-C405-F7D9-23F19335887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87" name="AutoShape 8" descr="Image result for digico d-rack">
          <a:extLst>
            <a:ext uri="{FF2B5EF4-FFF2-40B4-BE49-F238E27FC236}">
              <a16:creationId xmlns:a16="http://schemas.microsoft.com/office/drawing/2014/main" id="{280ABA6F-3C6F-3662-ADA9-19CFEB15520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88" name="AutoShape 6" descr="digico d-rack 32x16 digital stage box 1">
          <a:extLst>
            <a:ext uri="{FF2B5EF4-FFF2-40B4-BE49-F238E27FC236}">
              <a16:creationId xmlns:a16="http://schemas.microsoft.com/office/drawing/2014/main" id="{62CFA5FA-ED87-7344-7A55-039FF701BA1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89" name="AutoShape 8" descr="Image result for digico d-rack">
          <a:extLst>
            <a:ext uri="{FF2B5EF4-FFF2-40B4-BE49-F238E27FC236}">
              <a16:creationId xmlns:a16="http://schemas.microsoft.com/office/drawing/2014/main" id="{208DEAD8-3274-4509-0ADC-82F09659E04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90" name="AutoShape 6" descr="digico d-rack 32x16 digital stage box 1">
          <a:extLst>
            <a:ext uri="{FF2B5EF4-FFF2-40B4-BE49-F238E27FC236}">
              <a16:creationId xmlns:a16="http://schemas.microsoft.com/office/drawing/2014/main" id="{5B516EA0-6B39-C851-E5A8-83511E0D76E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91" name="AutoShape 8" descr="Image result for digico d-rack">
          <a:extLst>
            <a:ext uri="{FF2B5EF4-FFF2-40B4-BE49-F238E27FC236}">
              <a16:creationId xmlns:a16="http://schemas.microsoft.com/office/drawing/2014/main" id="{F820AE70-2B63-B4B5-C305-41D4F72EDCE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92" name="AutoShape 6" descr="digico d-rack 32x16 digital stage box 1">
          <a:extLst>
            <a:ext uri="{FF2B5EF4-FFF2-40B4-BE49-F238E27FC236}">
              <a16:creationId xmlns:a16="http://schemas.microsoft.com/office/drawing/2014/main" id="{00F58928-30C4-7AF3-F336-8B68E37589BF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93" name="AutoShape 8" descr="Image result for digico d-rack">
          <a:extLst>
            <a:ext uri="{FF2B5EF4-FFF2-40B4-BE49-F238E27FC236}">
              <a16:creationId xmlns:a16="http://schemas.microsoft.com/office/drawing/2014/main" id="{141C8F71-EBF3-6481-41AC-98D568CB94B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94" name="AutoShape 6" descr="digico d-rack 32x16 digital stage box 1">
          <a:extLst>
            <a:ext uri="{FF2B5EF4-FFF2-40B4-BE49-F238E27FC236}">
              <a16:creationId xmlns:a16="http://schemas.microsoft.com/office/drawing/2014/main" id="{465E03E3-E357-7CBA-C41F-F914CC1B02E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95" name="AutoShape 8" descr="Image result for digico d-rack">
          <a:extLst>
            <a:ext uri="{FF2B5EF4-FFF2-40B4-BE49-F238E27FC236}">
              <a16:creationId xmlns:a16="http://schemas.microsoft.com/office/drawing/2014/main" id="{7E49C210-3A81-D272-4BF7-5A1D4A29077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96" name="AutoShape 6" descr="digico d-rack 32x16 digital stage box 1">
          <a:extLst>
            <a:ext uri="{FF2B5EF4-FFF2-40B4-BE49-F238E27FC236}">
              <a16:creationId xmlns:a16="http://schemas.microsoft.com/office/drawing/2014/main" id="{1002233C-7479-37F6-911F-BF2B48EFE72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97" name="AutoShape 8" descr="Image result for digico d-rack">
          <a:extLst>
            <a:ext uri="{FF2B5EF4-FFF2-40B4-BE49-F238E27FC236}">
              <a16:creationId xmlns:a16="http://schemas.microsoft.com/office/drawing/2014/main" id="{5C8F688B-5BE0-CFB8-B302-B075A8DFE22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98" name="AutoShape 6" descr="digico d-rack 32x16 digital stage box 1">
          <a:extLst>
            <a:ext uri="{FF2B5EF4-FFF2-40B4-BE49-F238E27FC236}">
              <a16:creationId xmlns:a16="http://schemas.microsoft.com/office/drawing/2014/main" id="{C450CAC6-4D6D-2A22-2A81-7713E603F1A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399" name="AutoShape 8" descr="Image result for digico d-rack">
          <a:extLst>
            <a:ext uri="{FF2B5EF4-FFF2-40B4-BE49-F238E27FC236}">
              <a16:creationId xmlns:a16="http://schemas.microsoft.com/office/drawing/2014/main" id="{07B140CB-2F2C-D460-0545-3F2537CD960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00" name="AutoShape 6" descr="digico d-rack 32x16 digital stage box 1">
          <a:extLst>
            <a:ext uri="{FF2B5EF4-FFF2-40B4-BE49-F238E27FC236}">
              <a16:creationId xmlns:a16="http://schemas.microsoft.com/office/drawing/2014/main" id="{E28E9AC7-55CF-CC0D-6B81-78DC5C4C7DB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01" name="AutoShape 8" descr="Image result for digico d-rack">
          <a:extLst>
            <a:ext uri="{FF2B5EF4-FFF2-40B4-BE49-F238E27FC236}">
              <a16:creationId xmlns:a16="http://schemas.microsoft.com/office/drawing/2014/main" id="{B2A683EB-5F65-0063-02CA-0B61C4C2A56C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02" name="AutoShape 6" descr="digico d-rack 32x16 digital stage box 1">
          <a:extLst>
            <a:ext uri="{FF2B5EF4-FFF2-40B4-BE49-F238E27FC236}">
              <a16:creationId xmlns:a16="http://schemas.microsoft.com/office/drawing/2014/main" id="{586F8167-C05F-54A2-29FD-9C4E407DA8EA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03" name="AutoShape 8" descr="Image result for digico d-rack">
          <a:extLst>
            <a:ext uri="{FF2B5EF4-FFF2-40B4-BE49-F238E27FC236}">
              <a16:creationId xmlns:a16="http://schemas.microsoft.com/office/drawing/2014/main" id="{28548FF4-8E88-FF5E-2215-1BFAFA7D977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04" name="AutoShape 6" descr="digico d-rack 32x16 digital stage box 1">
          <a:extLst>
            <a:ext uri="{FF2B5EF4-FFF2-40B4-BE49-F238E27FC236}">
              <a16:creationId xmlns:a16="http://schemas.microsoft.com/office/drawing/2014/main" id="{1B32EE87-AC4D-BCD5-C415-E68E2645F2BE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05" name="AutoShape 8" descr="Image result for digico d-rack">
          <a:extLst>
            <a:ext uri="{FF2B5EF4-FFF2-40B4-BE49-F238E27FC236}">
              <a16:creationId xmlns:a16="http://schemas.microsoft.com/office/drawing/2014/main" id="{2EF2C9AE-F7FF-672E-050A-9C8ECBCB6F33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06" name="AutoShape 6" descr="digico d-rack 32x16 digital stage box 1">
          <a:extLst>
            <a:ext uri="{FF2B5EF4-FFF2-40B4-BE49-F238E27FC236}">
              <a16:creationId xmlns:a16="http://schemas.microsoft.com/office/drawing/2014/main" id="{5BD395B6-3AD9-6C66-05BF-F12C1F458F59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07" name="AutoShape 8" descr="Image result for digico d-rack">
          <a:extLst>
            <a:ext uri="{FF2B5EF4-FFF2-40B4-BE49-F238E27FC236}">
              <a16:creationId xmlns:a16="http://schemas.microsoft.com/office/drawing/2014/main" id="{9A3A3FEA-CB09-1952-A663-902EA8452ED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08" name="AutoShape 6" descr="digico d-rack 32x16 digital stage box 1">
          <a:extLst>
            <a:ext uri="{FF2B5EF4-FFF2-40B4-BE49-F238E27FC236}">
              <a16:creationId xmlns:a16="http://schemas.microsoft.com/office/drawing/2014/main" id="{D2EE5A65-821B-D72A-3998-8320C64EAFB7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09" name="AutoShape 8" descr="Image result for digico d-rack">
          <a:extLst>
            <a:ext uri="{FF2B5EF4-FFF2-40B4-BE49-F238E27FC236}">
              <a16:creationId xmlns:a16="http://schemas.microsoft.com/office/drawing/2014/main" id="{B6AA586E-A32A-E50F-1221-3F8D3114DA1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10" name="AutoShape 6" descr="digico d-rack 32x16 digital stage box 1">
          <a:extLst>
            <a:ext uri="{FF2B5EF4-FFF2-40B4-BE49-F238E27FC236}">
              <a16:creationId xmlns:a16="http://schemas.microsoft.com/office/drawing/2014/main" id="{A72B58C5-AB7A-EA4A-A67D-304E1EA1D8D2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11" name="AutoShape 8" descr="Image result for digico d-rack">
          <a:extLst>
            <a:ext uri="{FF2B5EF4-FFF2-40B4-BE49-F238E27FC236}">
              <a16:creationId xmlns:a16="http://schemas.microsoft.com/office/drawing/2014/main" id="{493E4F04-F154-C6C9-DD3E-E414BD192090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12" name="AutoShape 6" descr="digico d-rack 32x16 digital stage box 1">
          <a:extLst>
            <a:ext uri="{FF2B5EF4-FFF2-40B4-BE49-F238E27FC236}">
              <a16:creationId xmlns:a16="http://schemas.microsoft.com/office/drawing/2014/main" id="{66829747-5323-60F1-538B-C304C9ED648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13" name="AutoShape 8" descr="Image result for digico d-rack">
          <a:extLst>
            <a:ext uri="{FF2B5EF4-FFF2-40B4-BE49-F238E27FC236}">
              <a16:creationId xmlns:a16="http://schemas.microsoft.com/office/drawing/2014/main" id="{049DEADE-060A-2EE3-6784-FF0DB2D0D928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14" name="AutoShape 6" descr="digico d-rack 32x16 digital stage box 1">
          <a:extLst>
            <a:ext uri="{FF2B5EF4-FFF2-40B4-BE49-F238E27FC236}">
              <a16:creationId xmlns:a16="http://schemas.microsoft.com/office/drawing/2014/main" id="{9CC2DF76-16EB-F404-CBC2-86CCA45A3C61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15" name="AutoShape 8" descr="Image result for digico d-rack">
          <a:extLst>
            <a:ext uri="{FF2B5EF4-FFF2-40B4-BE49-F238E27FC236}">
              <a16:creationId xmlns:a16="http://schemas.microsoft.com/office/drawing/2014/main" id="{655EC03F-5C23-E01C-06EF-936A1680630D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16" name="AutoShape 6" descr="digico d-rack 32x16 digital stage box 1">
          <a:extLst>
            <a:ext uri="{FF2B5EF4-FFF2-40B4-BE49-F238E27FC236}">
              <a16:creationId xmlns:a16="http://schemas.microsoft.com/office/drawing/2014/main" id="{FB60A9B7-3DDD-2F82-8BA7-8FC8026FA686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336</xdr:row>
      <xdr:rowOff>0</xdr:rowOff>
    </xdr:from>
    <xdr:to>
      <xdr:col>4</xdr:col>
      <xdr:colOff>333375</xdr:colOff>
      <xdr:row>337</xdr:row>
      <xdr:rowOff>85725</xdr:rowOff>
    </xdr:to>
    <xdr:sp macro="" textlink="">
      <xdr:nvSpPr>
        <xdr:cNvPr id="100417" name="AutoShape 8" descr="Image result for digico d-rack">
          <a:extLst>
            <a:ext uri="{FF2B5EF4-FFF2-40B4-BE49-F238E27FC236}">
              <a16:creationId xmlns:a16="http://schemas.microsoft.com/office/drawing/2014/main" id="{FDAF7A69-D014-F726-AB3A-B6B7C27A1AFB}"/>
            </a:ext>
          </a:extLst>
        </xdr:cNvPr>
        <xdr:cNvSpPr>
          <a:spLocks noChangeAspect="1" noChangeArrowheads="1"/>
        </xdr:cNvSpPr>
      </xdr:nvSpPr>
      <xdr:spPr bwMode="auto">
        <a:xfrm>
          <a:off x="5705475" y="87772875"/>
          <a:ext cx="333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952500</xdr:colOff>
      <xdr:row>75</xdr:row>
      <xdr:rowOff>0</xdr:rowOff>
    </xdr:from>
    <xdr:to>
      <xdr:col>2</xdr:col>
      <xdr:colOff>333375</xdr:colOff>
      <xdr:row>76</xdr:row>
      <xdr:rowOff>76200</xdr:rowOff>
    </xdr:to>
    <xdr:sp macro="" textlink="">
      <xdr:nvSpPr>
        <xdr:cNvPr id="100070" name="AutoShape 6" descr="digico d-rack 32x16 digital stage box 1">
          <a:extLst>
            <a:ext uri="{FF2B5EF4-FFF2-40B4-BE49-F238E27FC236}">
              <a16:creationId xmlns:a16="http://schemas.microsoft.com/office/drawing/2014/main" id="{A04CE027-4D19-DD3D-E3B8-CC4DE13BDD3A}"/>
            </a:ext>
          </a:extLst>
        </xdr:cNvPr>
        <xdr:cNvSpPr>
          <a:spLocks noChangeAspect="1" noChangeArrowheads="1"/>
        </xdr:cNvSpPr>
      </xdr:nvSpPr>
      <xdr:spPr bwMode="auto">
        <a:xfrm>
          <a:off x="1304925" y="18659475"/>
          <a:ext cx="31813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914400</xdr:colOff>
      <xdr:row>66</xdr:row>
      <xdr:rowOff>0</xdr:rowOff>
    </xdr:from>
    <xdr:to>
      <xdr:col>2</xdr:col>
      <xdr:colOff>333375</xdr:colOff>
      <xdr:row>67</xdr:row>
      <xdr:rowOff>76200</xdr:rowOff>
    </xdr:to>
    <xdr:sp macro="" textlink="">
      <xdr:nvSpPr>
        <xdr:cNvPr id="100071" name="AutoShape 6" descr="digico d-rack 32x16 digital stage box 1">
          <a:extLst>
            <a:ext uri="{FF2B5EF4-FFF2-40B4-BE49-F238E27FC236}">
              <a16:creationId xmlns:a16="http://schemas.microsoft.com/office/drawing/2014/main" id="{806CBDE2-E20C-A90A-DCDF-D54CEB30E2E6}"/>
            </a:ext>
          </a:extLst>
        </xdr:cNvPr>
        <xdr:cNvSpPr>
          <a:spLocks noChangeAspect="1" noChangeArrowheads="1"/>
        </xdr:cNvSpPr>
      </xdr:nvSpPr>
      <xdr:spPr bwMode="auto">
        <a:xfrm>
          <a:off x="1266825" y="15916275"/>
          <a:ext cx="32194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072" name="AutoShape 6" descr="digico d-rack 32x16 digital stage box 1">
          <a:extLst>
            <a:ext uri="{FF2B5EF4-FFF2-40B4-BE49-F238E27FC236}">
              <a16:creationId xmlns:a16="http://schemas.microsoft.com/office/drawing/2014/main" id="{70C6EBB3-2F21-492C-67D4-450264510FB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073" name="AutoShape 6" descr="digico d-rack 32x16 digital stage box 1">
          <a:extLst>
            <a:ext uri="{FF2B5EF4-FFF2-40B4-BE49-F238E27FC236}">
              <a16:creationId xmlns:a16="http://schemas.microsoft.com/office/drawing/2014/main" id="{93531989-1584-1672-DDCF-2229FEB1C12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074" name="AutoShape 8" descr="Image result for digico d-rack">
          <a:extLst>
            <a:ext uri="{FF2B5EF4-FFF2-40B4-BE49-F238E27FC236}">
              <a16:creationId xmlns:a16="http://schemas.microsoft.com/office/drawing/2014/main" id="{6F924F15-70DC-9A0F-A7E4-44B8B36B829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075" name="AutoShape 6" descr="digico d-rack 32x16 digital stage box 1">
          <a:extLst>
            <a:ext uri="{FF2B5EF4-FFF2-40B4-BE49-F238E27FC236}">
              <a16:creationId xmlns:a16="http://schemas.microsoft.com/office/drawing/2014/main" id="{95C28D86-8A35-9EF6-B68F-C2C1C60D06A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076" name="AutoShape 6" descr="digico d-rack 32x16 digital stage box 1">
          <a:extLst>
            <a:ext uri="{FF2B5EF4-FFF2-40B4-BE49-F238E27FC236}">
              <a16:creationId xmlns:a16="http://schemas.microsoft.com/office/drawing/2014/main" id="{6DE37DB0-AF10-EA9B-3E4F-79B6DE2321F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077" name="AutoShape 8" descr="Image result for digico d-rack">
          <a:extLst>
            <a:ext uri="{FF2B5EF4-FFF2-40B4-BE49-F238E27FC236}">
              <a16:creationId xmlns:a16="http://schemas.microsoft.com/office/drawing/2014/main" id="{06114E4F-118E-C9FA-137F-7FF60B9092A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078" name="AutoShape 6" descr="digico d-rack 32x16 digital stage box 1">
          <a:extLst>
            <a:ext uri="{FF2B5EF4-FFF2-40B4-BE49-F238E27FC236}">
              <a16:creationId xmlns:a16="http://schemas.microsoft.com/office/drawing/2014/main" id="{CE0DF5EC-5D54-5409-23BD-379E3F554CA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079" name="AutoShape 6" descr="digico d-rack 32x16 digital stage box 1">
          <a:extLst>
            <a:ext uri="{FF2B5EF4-FFF2-40B4-BE49-F238E27FC236}">
              <a16:creationId xmlns:a16="http://schemas.microsoft.com/office/drawing/2014/main" id="{F1430B81-ED54-7B1E-AD71-378CA6E0249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080" name="AutoShape 8" descr="Image result for digico d-rack">
          <a:extLst>
            <a:ext uri="{FF2B5EF4-FFF2-40B4-BE49-F238E27FC236}">
              <a16:creationId xmlns:a16="http://schemas.microsoft.com/office/drawing/2014/main" id="{681464D6-2BB1-EBB1-A99A-7B8B0EE5A7C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081" name="AutoShape 6" descr="digico d-rack 32x16 digital stage box 1">
          <a:extLst>
            <a:ext uri="{FF2B5EF4-FFF2-40B4-BE49-F238E27FC236}">
              <a16:creationId xmlns:a16="http://schemas.microsoft.com/office/drawing/2014/main" id="{75B9A880-C538-5121-2514-0CA0C848FF6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082" name="AutoShape 6" descr="digico d-rack 32x16 digital stage box 1">
          <a:extLst>
            <a:ext uri="{FF2B5EF4-FFF2-40B4-BE49-F238E27FC236}">
              <a16:creationId xmlns:a16="http://schemas.microsoft.com/office/drawing/2014/main" id="{24A3B6DC-E92C-6C44-F734-9216D052EB4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083" name="AutoShape 6" descr="digico d-rack 32x16 digital stage box 1">
          <a:extLst>
            <a:ext uri="{FF2B5EF4-FFF2-40B4-BE49-F238E27FC236}">
              <a16:creationId xmlns:a16="http://schemas.microsoft.com/office/drawing/2014/main" id="{A9E0A227-079D-363C-9876-ED611E362AC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084" name="AutoShape 6" descr="digico d-rack 32x16 digital stage box 1">
          <a:extLst>
            <a:ext uri="{FF2B5EF4-FFF2-40B4-BE49-F238E27FC236}">
              <a16:creationId xmlns:a16="http://schemas.microsoft.com/office/drawing/2014/main" id="{EAA375EA-A7DA-6203-550E-BA9F9840FB5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085" name="AutoShape 6" descr="digico d-rack 32x16 digital stage box 1">
          <a:extLst>
            <a:ext uri="{FF2B5EF4-FFF2-40B4-BE49-F238E27FC236}">
              <a16:creationId xmlns:a16="http://schemas.microsoft.com/office/drawing/2014/main" id="{036E02AC-DE5F-616D-E3D6-42593FC1861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086" name="AutoShape 6" descr="digico d-rack 32x16 digital stage box 1">
          <a:extLst>
            <a:ext uri="{FF2B5EF4-FFF2-40B4-BE49-F238E27FC236}">
              <a16:creationId xmlns:a16="http://schemas.microsoft.com/office/drawing/2014/main" id="{DD3E49B0-119E-FABF-DFA5-8C5D922397D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087" name="AutoShape 6" descr="digico d-rack 32x16 digital stage box 1">
          <a:extLst>
            <a:ext uri="{FF2B5EF4-FFF2-40B4-BE49-F238E27FC236}">
              <a16:creationId xmlns:a16="http://schemas.microsoft.com/office/drawing/2014/main" id="{F2AB55FB-1173-46D9-5F3B-1CE42D32509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088" name="AutoShape 6" descr="digico d-rack 32x16 digital stage box 1">
          <a:extLst>
            <a:ext uri="{FF2B5EF4-FFF2-40B4-BE49-F238E27FC236}">
              <a16:creationId xmlns:a16="http://schemas.microsoft.com/office/drawing/2014/main" id="{7256F32F-41D4-FE7F-0AF0-D01BA3A369D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089" name="AutoShape 8" descr="Image result for digico d-rack">
          <a:extLst>
            <a:ext uri="{FF2B5EF4-FFF2-40B4-BE49-F238E27FC236}">
              <a16:creationId xmlns:a16="http://schemas.microsoft.com/office/drawing/2014/main" id="{32C8DE6F-446E-11F5-B00E-51EE92E06F4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090" name="AutoShape 6" descr="digico d-rack 32x16 digital stage box 1">
          <a:extLst>
            <a:ext uri="{FF2B5EF4-FFF2-40B4-BE49-F238E27FC236}">
              <a16:creationId xmlns:a16="http://schemas.microsoft.com/office/drawing/2014/main" id="{A7FFE0C0-99C0-B34C-9BF1-A69564C787A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091" name="AutoShape 6" descr="digico d-rack 32x16 digital stage box 1">
          <a:extLst>
            <a:ext uri="{FF2B5EF4-FFF2-40B4-BE49-F238E27FC236}">
              <a16:creationId xmlns:a16="http://schemas.microsoft.com/office/drawing/2014/main" id="{2BF3D81B-5928-EA31-2756-D4128E2099A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092" name="AutoShape 8" descr="Image result for digico d-rack">
          <a:extLst>
            <a:ext uri="{FF2B5EF4-FFF2-40B4-BE49-F238E27FC236}">
              <a16:creationId xmlns:a16="http://schemas.microsoft.com/office/drawing/2014/main" id="{BC4A998D-E1F6-D02F-95AC-3CD31671A45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093" name="AutoShape 6" descr="digico d-rack 32x16 digital stage box 1">
          <a:extLst>
            <a:ext uri="{FF2B5EF4-FFF2-40B4-BE49-F238E27FC236}">
              <a16:creationId xmlns:a16="http://schemas.microsoft.com/office/drawing/2014/main" id="{6CBA394A-E25B-55A3-ED86-64024A3C43A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094" name="AutoShape 6" descr="digico d-rack 32x16 digital stage box 1">
          <a:extLst>
            <a:ext uri="{FF2B5EF4-FFF2-40B4-BE49-F238E27FC236}">
              <a16:creationId xmlns:a16="http://schemas.microsoft.com/office/drawing/2014/main" id="{CE1DF103-21DF-B800-4043-20A59024A26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095" name="AutoShape 8" descr="Image result for digico d-rack">
          <a:extLst>
            <a:ext uri="{FF2B5EF4-FFF2-40B4-BE49-F238E27FC236}">
              <a16:creationId xmlns:a16="http://schemas.microsoft.com/office/drawing/2014/main" id="{BAF7C760-0876-E1AC-2F8D-1F2D6484B2D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096" name="AutoShape 6" descr="digico d-rack 32x16 digital stage box 1">
          <a:extLst>
            <a:ext uri="{FF2B5EF4-FFF2-40B4-BE49-F238E27FC236}">
              <a16:creationId xmlns:a16="http://schemas.microsoft.com/office/drawing/2014/main" id="{943BFCAB-3C9F-F252-0FB2-964D3BC3F9E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097" name="AutoShape 6" descr="digico d-rack 32x16 digital stage box 1">
          <a:extLst>
            <a:ext uri="{FF2B5EF4-FFF2-40B4-BE49-F238E27FC236}">
              <a16:creationId xmlns:a16="http://schemas.microsoft.com/office/drawing/2014/main" id="{D91E1B27-220B-88B7-BA7E-A2DC4192127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098" name="AutoShape 8" descr="Image result for digico d-rack">
          <a:extLst>
            <a:ext uri="{FF2B5EF4-FFF2-40B4-BE49-F238E27FC236}">
              <a16:creationId xmlns:a16="http://schemas.microsoft.com/office/drawing/2014/main" id="{9EC0BF6C-E533-7EC7-1A4A-24C6B22474C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099" name="AutoShape 6" descr="digico d-rack 32x16 digital stage box 1">
          <a:extLst>
            <a:ext uri="{FF2B5EF4-FFF2-40B4-BE49-F238E27FC236}">
              <a16:creationId xmlns:a16="http://schemas.microsoft.com/office/drawing/2014/main" id="{BA2967CD-8D10-4592-D2F4-3FCD6CDC14D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00" name="AutoShape 6" descr="digico d-rack 32x16 digital stage box 1">
          <a:extLst>
            <a:ext uri="{FF2B5EF4-FFF2-40B4-BE49-F238E27FC236}">
              <a16:creationId xmlns:a16="http://schemas.microsoft.com/office/drawing/2014/main" id="{A599E52D-7828-A6AC-4660-E4DA43E6FD3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01" name="AutoShape 8" descr="Image result for digico d-rack">
          <a:extLst>
            <a:ext uri="{FF2B5EF4-FFF2-40B4-BE49-F238E27FC236}">
              <a16:creationId xmlns:a16="http://schemas.microsoft.com/office/drawing/2014/main" id="{D59CFDE5-CE3C-29A7-402E-E226E24C626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02" name="AutoShape 6" descr="digico d-rack 32x16 digital stage box 1">
          <a:extLst>
            <a:ext uri="{FF2B5EF4-FFF2-40B4-BE49-F238E27FC236}">
              <a16:creationId xmlns:a16="http://schemas.microsoft.com/office/drawing/2014/main" id="{4B3CB641-A2BD-6979-DE45-0801C26A6C2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03" name="AutoShape 6" descr="digico d-rack 32x16 digital stage box 1">
          <a:extLst>
            <a:ext uri="{FF2B5EF4-FFF2-40B4-BE49-F238E27FC236}">
              <a16:creationId xmlns:a16="http://schemas.microsoft.com/office/drawing/2014/main" id="{7FF52E12-CAB8-BC75-B11D-A201085793C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04" name="AutoShape 6" descr="digico d-rack 32x16 digital stage box 1">
          <a:extLst>
            <a:ext uri="{FF2B5EF4-FFF2-40B4-BE49-F238E27FC236}">
              <a16:creationId xmlns:a16="http://schemas.microsoft.com/office/drawing/2014/main" id="{4C13194C-E2C6-8309-6ECD-D8DC22C71D8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05" name="AutoShape 6" descr="digico d-rack 32x16 digital stage box 1">
          <a:extLst>
            <a:ext uri="{FF2B5EF4-FFF2-40B4-BE49-F238E27FC236}">
              <a16:creationId xmlns:a16="http://schemas.microsoft.com/office/drawing/2014/main" id="{306C95AF-02EF-BC67-4E47-830BC9A5682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06" name="AutoShape 6" descr="digico d-rack 32x16 digital stage box 1">
          <a:extLst>
            <a:ext uri="{FF2B5EF4-FFF2-40B4-BE49-F238E27FC236}">
              <a16:creationId xmlns:a16="http://schemas.microsoft.com/office/drawing/2014/main" id="{07DF4233-0937-FC0D-CB13-FA83A8EF52D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07" name="AutoShape 6" descr="digico d-rack 32x16 digital stage box 1">
          <a:extLst>
            <a:ext uri="{FF2B5EF4-FFF2-40B4-BE49-F238E27FC236}">
              <a16:creationId xmlns:a16="http://schemas.microsoft.com/office/drawing/2014/main" id="{7F9B0BEF-DE1F-3719-0958-443E578BB13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08" name="AutoShape 6" descr="digico d-rack 32x16 digital stage box 1">
          <a:extLst>
            <a:ext uri="{FF2B5EF4-FFF2-40B4-BE49-F238E27FC236}">
              <a16:creationId xmlns:a16="http://schemas.microsoft.com/office/drawing/2014/main" id="{ECAACC28-E47A-F31E-8F65-3D9671B36D8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09" name="AutoShape 6" descr="digico d-rack 32x16 digital stage box 1">
          <a:extLst>
            <a:ext uri="{FF2B5EF4-FFF2-40B4-BE49-F238E27FC236}">
              <a16:creationId xmlns:a16="http://schemas.microsoft.com/office/drawing/2014/main" id="{F3B867F8-6304-29CC-8043-957F3B35352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10" name="AutoShape 6" descr="digico d-rack 32x16 digital stage box 1">
          <a:extLst>
            <a:ext uri="{FF2B5EF4-FFF2-40B4-BE49-F238E27FC236}">
              <a16:creationId xmlns:a16="http://schemas.microsoft.com/office/drawing/2014/main" id="{B58FC84B-2439-4958-BB6D-3D47EC55B8F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11" name="AutoShape 6" descr="digico d-rack 32x16 digital stage box 1">
          <a:extLst>
            <a:ext uri="{FF2B5EF4-FFF2-40B4-BE49-F238E27FC236}">
              <a16:creationId xmlns:a16="http://schemas.microsoft.com/office/drawing/2014/main" id="{F840B8D5-73F5-B580-F551-E96E8AA6865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12" name="AutoShape 6" descr="digico d-rack 32x16 digital stage box 1">
          <a:extLst>
            <a:ext uri="{FF2B5EF4-FFF2-40B4-BE49-F238E27FC236}">
              <a16:creationId xmlns:a16="http://schemas.microsoft.com/office/drawing/2014/main" id="{1326A2BD-D864-B77C-43BE-6A7CB3B5504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13" name="AutoShape 6" descr="digico d-rack 32x16 digital stage box 1">
          <a:extLst>
            <a:ext uri="{FF2B5EF4-FFF2-40B4-BE49-F238E27FC236}">
              <a16:creationId xmlns:a16="http://schemas.microsoft.com/office/drawing/2014/main" id="{4F123C84-389E-4DF0-051F-CD22FF97F6F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14" name="AutoShape 6" descr="digico d-rack 32x16 digital stage box 1">
          <a:extLst>
            <a:ext uri="{FF2B5EF4-FFF2-40B4-BE49-F238E27FC236}">
              <a16:creationId xmlns:a16="http://schemas.microsoft.com/office/drawing/2014/main" id="{DB9C2AED-023B-B74D-9861-230EDE907AB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15" name="AutoShape 6" descr="digico d-rack 32x16 digital stage box 1">
          <a:extLst>
            <a:ext uri="{FF2B5EF4-FFF2-40B4-BE49-F238E27FC236}">
              <a16:creationId xmlns:a16="http://schemas.microsoft.com/office/drawing/2014/main" id="{287DDB8A-6B3D-9934-7A23-A7326785F8C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16" name="AutoShape 6" descr="digico d-rack 32x16 digital stage box 1">
          <a:extLst>
            <a:ext uri="{FF2B5EF4-FFF2-40B4-BE49-F238E27FC236}">
              <a16:creationId xmlns:a16="http://schemas.microsoft.com/office/drawing/2014/main" id="{560127A5-2992-3E49-61EB-872EEF89AE7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17" name="AutoShape 6" descr="digico d-rack 32x16 digital stage box 1">
          <a:extLst>
            <a:ext uri="{FF2B5EF4-FFF2-40B4-BE49-F238E27FC236}">
              <a16:creationId xmlns:a16="http://schemas.microsoft.com/office/drawing/2014/main" id="{E6EE5463-D929-BF2B-ADFC-77C9063EA65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18" name="AutoShape 6" descr="digico d-rack 32x16 digital stage box 1">
          <a:extLst>
            <a:ext uri="{FF2B5EF4-FFF2-40B4-BE49-F238E27FC236}">
              <a16:creationId xmlns:a16="http://schemas.microsoft.com/office/drawing/2014/main" id="{FB995E6A-D901-F8E1-B2B4-1A779895D11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19" name="AutoShape 6" descr="digico d-rack 32x16 digital stage box 1">
          <a:extLst>
            <a:ext uri="{FF2B5EF4-FFF2-40B4-BE49-F238E27FC236}">
              <a16:creationId xmlns:a16="http://schemas.microsoft.com/office/drawing/2014/main" id="{FCDD53A0-3177-045F-FA83-345C1B409A5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20" name="AutoShape 6" descr="digico d-rack 32x16 digital stage box 1">
          <a:extLst>
            <a:ext uri="{FF2B5EF4-FFF2-40B4-BE49-F238E27FC236}">
              <a16:creationId xmlns:a16="http://schemas.microsoft.com/office/drawing/2014/main" id="{DA249450-7D84-9C41-2840-871AE83C7E2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21" name="AutoShape 6" descr="digico d-rack 32x16 digital stage box 1">
          <a:extLst>
            <a:ext uri="{FF2B5EF4-FFF2-40B4-BE49-F238E27FC236}">
              <a16:creationId xmlns:a16="http://schemas.microsoft.com/office/drawing/2014/main" id="{B105D288-38C9-0911-D19F-2BEC87E105B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22" name="AutoShape 6" descr="digico d-rack 32x16 digital stage box 1">
          <a:extLst>
            <a:ext uri="{FF2B5EF4-FFF2-40B4-BE49-F238E27FC236}">
              <a16:creationId xmlns:a16="http://schemas.microsoft.com/office/drawing/2014/main" id="{C9D05C8F-3B86-C874-79DF-F93862A981D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23" name="AutoShape 8" descr="Image result for digico d-rack">
          <a:extLst>
            <a:ext uri="{FF2B5EF4-FFF2-40B4-BE49-F238E27FC236}">
              <a16:creationId xmlns:a16="http://schemas.microsoft.com/office/drawing/2014/main" id="{EEC7CAFA-D935-C29B-80D3-1446A5445E1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24" name="AutoShape 6" descr="digico d-rack 32x16 digital stage box 1">
          <a:extLst>
            <a:ext uri="{FF2B5EF4-FFF2-40B4-BE49-F238E27FC236}">
              <a16:creationId xmlns:a16="http://schemas.microsoft.com/office/drawing/2014/main" id="{7D4826E2-C471-08F8-5526-B0360442118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25" name="AutoShape 8" descr="Image result for digico d-rack">
          <a:extLst>
            <a:ext uri="{FF2B5EF4-FFF2-40B4-BE49-F238E27FC236}">
              <a16:creationId xmlns:a16="http://schemas.microsoft.com/office/drawing/2014/main" id="{0C6445C2-9029-AAFB-C0F6-25F76940FE80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26" name="AutoShape 6" descr="digico d-rack 32x16 digital stage box 1">
          <a:extLst>
            <a:ext uri="{FF2B5EF4-FFF2-40B4-BE49-F238E27FC236}">
              <a16:creationId xmlns:a16="http://schemas.microsoft.com/office/drawing/2014/main" id="{31F5743C-43FA-44C5-2B9A-FAD527EC2C2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27" name="AutoShape 8" descr="Image result for digico d-rack">
          <a:extLst>
            <a:ext uri="{FF2B5EF4-FFF2-40B4-BE49-F238E27FC236}">
              <a16:creationId xmlns:a16="http://schemas.microsoft.com/office/drawing/2014/main" id="{38136621-4544-83E3-648A-327426E0E77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28" name="AutoShape 6" descr="digico d-rack 32x16 digital stage box 1">
          <a:extLst>
            <a:ext uri="{FF2B5EF4-FFF2-40B4-BE49-F238E27FC236}">
              <a16:creationId xmlns:a16="http://schemas.microsoft.com/office/drawing/2014/main" id="{FDB255FE-92FA-882F-DEE3-AF4B261E73F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29" name="AutoShape 8" descr="Image result for digico d-rack">
          <a:extLst>
            <a:ext uri="{FF2B5EF4-FFF2-40B4-BE49-F238E27FC236}">
              <a16:creationId xmlns:a16="http://schemas.microsoft.com/office/drawing/2014/main" id="{3DB6E3F6-620D-F9C7-2C34-824E9588CEC0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30" name="AutoShape 6" descr="digico d-rack 32x16 digital stage box 1">
          <a:extLst>
            <a:ext uri="{FF2B5EF4-FFF2-40B4-BE49-F238E27FC236}">
              <a16:creationId xmlns:a16="http://schemas.microsoft.com/office/drawing/2014/main" id="{55F6BC0B-5A60-08C1-766D-1223F47AE8A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31" name="AutoShape 8" descr="Image result for digico d-rack">
          <a:extLst>
            <a:ext uri="{FF2B5EF4-FFF2-40B4-BE49-F238E27FC236}">
              <a16:creationId xmlns:a16="http://schemas.microsoft.com/office/drawing/2014/main" id="{3AF9A89C-9742-851A-600D-68B2FCAD3A1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32" name="AutoShape 6" descr="digico d-rack 32x16 digital stage box 1">
          <a:extLst>
            <a:ext uri="{FF2B5EF4-FFF2-40B4-BE49-F238E27FC236}">
              <a16:creationId xmlns:a16="http://schemas.microsoft.com/office/drawing/2014/main" id="{7AF65D23-B6B8-C012-4764-EAEA50672F5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33" name="AutoShape 8" descr="Image result for digico d-rack">
          <a:extLst>
            <a:ext uri="{FF2B5EF4-FFF2-40B4-BE49-F238E27FC236}">
              <a16:creationId xmlns:a16="http://schemas.microsoft.com/office/drawing/2014/main" id="{243FE81B-C051-49AE-5C37-E019C2534DB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34" name="AutoShape 6" descr="digico d-rack 32x16 digital stage box 1">
          <a:extLst>
            <a:ext uri="{FF2B5EF4-FFF2-40B4-BE49-F238E27FC236}">
              <a16:creationId xmlns:a16="http://schemas.microsoft.com/office/drawing/2014/main" id="{46BCF48C-8695-0DEF-F765-B874CF54250E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35" name="AutoShape 6" descr="digico d-rack 32x16 digital stage box 1">
          <a:extLst>
            <a:ext uri="{FF2B5EF4-FFF2-40B4-BE49-F238E27FC236}">
              <a16:creationId xmlns:a16="http://schemas.microsoft.com/office/drawing/2014/main" id="{F01A91E0-89B0-0443-9F54-B48DD47EC9A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36" name="AutoShape 6" descr="digico d-rack 32x16 digital stage box 1">
          <a:extLst>
            <a:ext uri="{FF2B5EF4-FFF2-40B4-BE49-F238E27FC236}">
              <a16:creationId xmlns:a16="http://schemas.microsoft.com/office/drawing/2014/main" id="{C0A4B15A-1579-6872-F5D0-FE16E678FD1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37" name="AutoShape 6" descr="digico d-rack 32x16 digital stage box 1">
          <a:extLst>
            <a:ext uri="{FF2B5EF4-FFF2-40B4-BE49-F238E27FC236}">
              <a16:creationId xmlns:a16="http://schemas.microsoft.com/office/drawing/2014/main" id="{4760C13B-7819-D725-DE5C-5739B1B4A41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38" name="AutoShape 6" descr="digico d-rack 32x16 digital stage box 1">
          <a:extLst>
            <a:ext uri="{FF2B5EF4-FFF2-40B4-BE49-F238E27FC236}">
              <a16:creationId xmlns:a16="http://schemas.microsoft.com/office/drawing/2014/main" id="{A23D1ED4-B833-67CD-CC01-BD47C705603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39" name="AutoShape 6" descr="digico d-rack 32x16 digital stage box 1">
          <a:extLst>
            <a:ext uri="{FF2B5EF4-FFF2-40B4-BE49-F238E27FC236}">
              <a16:creationId xmlns:a16="http://schemas.microsoft.com/office/drawing/2014/main" id="{5373FD05-3040-A2B4-04CA-7E6317C6BB7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40" name="AutoShape 6" descr="digico d-rack 32x16 digital stage box 1">
          <a:extLst>
            <a:ext uri="{FF2B5EF4-FFF2-40B4-BE49-F238E27FC236}">
              <a16:creationId xmlns:a16="http://schemas.microsoft.com/office/drawing/2014/main" id="{5AA1F315-7B27-D0B1-ADAC-B214AB4E55B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41" name="AutoShape 8" descr="Image result for digico d-rack">
          <a:extLst>
            <a:ext uri="{FF2B5EF4-FFF2-40B4-BE49-F238E27FC236}">
              <a16:creationId xmlns:a16="http://schemas.microsoft.com/office/drawing/2014/main" id="{58867703-67AB-459A-3A21-95051228A11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42" name="AutoShape 6" descr="digico d-rack 32x16 digital stage box 1">
          <a:extLst>
            <a:ext uri="{FF2B5EF4-FFF2-40B4-BE49-F238E27FC236}">
              <a16:creationId xmlns:a16="http://schemas.microsoft.com/office/drawing/2014/main" id="{F87EF17C-E5DD-3636-07DC-C8F56CC9B16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43" name="AutoShape 6" descr="digico d-rack 32x16 digital stage box 1">
          <a:extLst>
            <a:ext uri="{FF2B5EF4-FFF2-40B4-BE49-F238E27FC236}">
              <a16:creationId xmlns:a16="http://schemas.microsoft.com/office/drawing/2014/main" id="{80B45645-DD26-9AA8-9348-470F2CBFDDE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44" name="AutoShape 8" descr="Image result for digico d-rack">
          <a:extLst>
            <a:ext uri="{FF2B5EF4-FFF2-40B4-BE49-F238E27FC236}">
              <a16:creationId xmlns:a16="http://schemas.microsoft.com/office/drawing/2014/main" id="{44086E55-FC99-C5B9-0F3C-5895DBA2823E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45" name="AutoShape 6" descr="digico d-rack 32x16 digital stage box 1">
          <a:extLst>
            <a:ext uri="{FF2B5EF4-FFF2-40B4-BE49-F238E27FC236}">
              <a16:creationId xmlns:a16="http://schemas.microsoft.com/office/drawing/2014/main" id="{6DB2EFAD-921A-A4DE-8DF6-FD38F702534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46" name="AutoShape 6" descr="digico d-rack 32x16 digital stage box 1">
          <a:extLst>
            <a:ext uri="{FF2B5EF4-FFF2-40B4-BE49-F238E27FC236}">
              <a16:creationId xmlns:a16="http://schemas.microsoft.com/office/drawing/2014/main" id="{E8771D6D-1B44-C2CB-9D83-30EF6F02B88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47" name="AutoShape 8" descr="Image result for digico d-rack">
          <a:extLst>
            <a:ext uri="{FF2B5EF4-FFF2-40B4-BE49-F238E27FC236}">
              <a16:creationId xmlns:a16="http://schemas.microsoft.com/office/drawing/2014/main" id="{668DF2BB-2EF4-3B48-340E-FC2E800B447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48" name="AutoShape 6" descr="digico d-rack 32x16 digital stage box 1">
          <a:extLst>
            <a:ext uri="{FF2B5EF4-FFF2-40B4-BE49-F238E27FC236}">
              <a16:creationId xmlns:a16="http://schemas.microsoft.com/office/drawing/2014/main" id="{4E444C5F-2B57-8F16-6C8B-BF455AC618A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49" name="AutoShape 6" descr="digico d-rack 32x16 digital stage box 1">
          <a:extLst>
            <a:ext uri="{FF2B5EF4-FFF2-40B4-BE49-F238E27FC236}">
              <a16:creationId xmlns:a16="http://schemas.microsoft.com/office/drawing/2014/main" id="{C5A8A853-A141-DF28-1836-882CD81E23D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50" name="AutoShape 6" descr="digico d-rack 32x16 digital stage box 1">
          <a:extLst>
            <a:ext uri="{FF2B5EF4-FFF2-40B4-BE49-F238E27FC236}">
              <a16:creationId xmlns:a16="http://schemas.microsoft.com/office/drawing/2014/main" id="{FC68CDA5-2825-4A41-7560-9346F4A9025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51" name="AutoShape 6" descr="digico d-rack 32x16 digital stage box 1">
          <a:extLst>
            <a:ext uri="{FF2B5EF4-FFF2-40B4-BE49-F238E27FC236}">
              <a16:creationId xmlns:a16="http://schemas.microsoft.com/office/drawing/2014/main" id="{7DD3AE15-2B57-124D-C8AE-DEE06968BF1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52" name="AutoShape 6" descr="digico d-rack 32x16 digital stage box 1">
          <a:extLst>
            <a:ext uri="{FF2B5EF4-FFF2-40B4-BE49-F238E27FC236}">
              <a16:creationId xmlns:a16="http://schemas.microsoft.com/office/drawing/2014/main" id="{D2C5C00A-E6B1-14B3-8BEF-B316225AD09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53" name="AutoShape 6" descr="digico d-rack 32x16 digital stage box 1">
          <a:extLst>
            <a:ext uri="{FF2B5EF4-FFF2-40B4-BE49-F238E27FC236}">
              <a16:creationId xmlns:a16="http://schemas.microsoft.com/office/drawing/2014/main" id="{6FA357E5-D149-3E5F-8A66-B1AF90355FA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54" name="AutoShape 6" descr="digico d-rack 32x16 digital stage box 1">
          <a:extLst>
            <a:ext uri="{FF2B5EF4-FFF2-40B4-BE49-F238E27FC236}">
              <a16:creationId xmlns:a16="http://schemas.microsoft.com/office/drawing/2014/main" id="{00BA4C17-A5AE-C947-0F61-AA5C8BCA87B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55" name="AutoShape 6" descr="digico d-rack 32x16 digital stage box 1">
          <a:extLst>
            <a:ext uri="{FF2B5EF4-FFF2-40B4-BE49-F238E27FC236}">
              <a16:creationId xmlns:a16="http://schemas.microsoft.com/office/drawing/2014/main" id="{20D495AB-0E2E-5B0B-B004-8DCE3ED6A0F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56" name="AutoShape 8" descr="Image result for digico d-rack">
          <a:extLst>
            <a:ext uri="{FF2B5EF4-FFF2-40B4-BE49-F238E27FC236}">
              <a16:creationId xmlns:a16="http://schemas.microsoft.com/office/drawing/2014/main" id="{2124743F-B8B3-FA13-3965-4825A6BF7AD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57" name="AutoShape 6" descr="digico d-rack 32x16 digital stage box 1">
          <a:extLst>
            <a:ext uri="{FF2B5EF4-FFF2-40B4-BE49-F238E27FC236}">
              <a16:creationId xmlns:a16="http://schemas.microsoft.com/office/drawing/2014/main" id="{424D08A1-C928-A251-B042-BD8AC7EFAB7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58" name="AutoShape 6" descr="digico d-rack 32x16 digital stage box 1">
          <a:extLst>
            <a:ext uri="{FF2B5EF4-FFF2-40B4-BE49-F238E27FC236}">
              <a16:creationId xmlns:a16="http://schemas.microsoft.com/office/drawing/2014/main" id="{8E09A473-2252-E64A-EBBF-521FA6DDF3A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59" name="AutoShape 8" descr="Image result for digico d-rack">
          <a:extLst>
            <a:ext uri="{FF2B5EF4-FFF2-40B4-BE49-F238E27FC236}">
              <a16:creationId xmlns:a16="http://schemas.microsoft.com/office/drawing/2014/main" id="{E309F40C-E449-5A93-B224-71641A2975D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60" name="AutoShape 6" descr="digico d-rack 32x16 digital stage box 1">
          <a:extLst>
            <a:ext uri="{FF2B5EF4-FFF2-40B4-BE49-F238E27FC236}">
              <a16:creationId xmlns:a16="http://schemas.microsoft.com/office/drawing/2014/main" id="{25436663-B518-0DC5-D5F3-AAEF7B20F03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61" name="AutoShape 6" descr="digico d-rack 32x16 digital stage box 1">
          <a:extLst>
            <a:ext uri="{FF2B5EF4-FFF2-40B4-BE49-F238E27FC236}">
              <a16:creationId xmlns:a16="http://schemas.microsoft.com/office/drawing/2014/main" id="{D9CC0F72-DFEE-01E1-BFA8-61714B67B12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62" name="AutoShape 8" descr="Image result for digico d-rack">
          <a:extLst>
            <a:ext uri="{FF2B5EF4-FFF2-40B4-BE49-F238E27FC236}">
              <a16:creationId xmlns:a16="http://schemas.microsoft.com/office/drawing/2014/main" id="{7CC957C0-3F47-9CDE-8C15-CB87ECCE6E1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63" name="AutoShape 6" descr="digico d-rack 32x16 digital stage box 1">
          <a:extLst>
            <a:ext uri="{FF2B5EF4-FFF2-40B4-BE49-F238E27FC236}">
              <a16:creationId xmlns:a16="http://schemas.microsoft.com/office/drawing/2014/main" id="{811A3655-B3E2-C45C-7BBE-E729C4863EF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64" name="AutoShape 6" descr="digico d-rack 32x16 digital stage box 1">
          <a:extLst>
            <a:ext uri="{FF2B5EF4-FFF2-40B4-BE49-F238E27FC236}">
              <a16:creationId xmlns:a16="http://schemas.microsoft.com/office/drawing/2014/main" id="{042CAF60-24C5-6B63-DF7F-5B4BE745009E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65" name="AutoShape 8" descr="Image result for digico d-rack">
          <a:extLst>
            <a:ext uri="{FF2B5EF4-FFF2-40B4-BE49-F238E27FC236}">
              <a16:creationId xmlns:a16="http://schemas.microsoft.com/office/drawing/2014/main" id="{A372EA78-F47F-D4A4-10C2-07FCED78C25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66" name="AutoShape 6" descr="digico d-rack 32x16 digital stage box 1">
          <a:extLst>
            <a:ext uri="{FF2B5EF4-FFF2-40B4-BE49-F238E27FC236}">
              <a16:creationId xmlns:a16="http://schemas.microsoft.com/office/drawing/2014/main" id="{4A063BA5-64E7-7A4D-3DD4-BBD4D9DCA0C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67" name="AutoShape 6" descr="digico d-rack 32x16 digital stage box 1">
          <a:extLst>
            <a:ext uri="{FF2B5EF4-FFF2-40B4-BE49-F238E27FC236}">
              <a16:creationId xmlns:a16="http://schemas.microsoft.com/office/drawing/2014/main" id="{8314611E-5408-4DFD-1399-D5179B72E3E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68" name="AutoShape 8" descr="Image result for digico d-rack">
          <a:extLst>
            <a:ext uri="{FF2B5EF4-FFF2-40B4-BE49-F238E27FC236}">
              <a16:creationId xmlns:a16="http://schemas.microsoft.com/office/drawing/2014/main" id="{79C41AE7-98B7-1B6C-436A-ABA18F866D6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69" name="AutoShape 6" descr="digico d-rack 32x16 digital stage box 1">
          <a:extLst>
            <a:ext uri="{FF2B5EF4-FFF2-40B4-BE49-F238E27FC236}">
              <a16:creationId xmlns:a16="http://schemas.microsoft.com/office/drawing/2014/main" id="{7E065CC9-4495-4400-6B40-F179D46DC59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70" name="AutoShape 6" descr="digico d-rack 32x16 digital stage box 1">
          <a:extLst>
            <a:ext uri="{FF2B5EF4-FFF2-40B4-BE49-F238E27FC236}">
              <a16:creationId xmlns:a16="http://schemas.microsoft.com/office/drawing/2014/main" id="{9F671304-8277-BDCF-188D-97C60BBF9A9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71" name="AutoShape 6" descr="digico d-rack 32x16 digital stage box 1">
          <a:extLst>
            <a:ext uri="{FF2B5EF4-FFF2-40B4-BE49-F238E27FC236}">
              <a16:creationId xmlns:a16="http://schemas.microsoft.com/office/drawing/2014/main" id="{03CB3B8F-229D-34FB-3997-7D28C6CBA33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72" name="AutoShape 6" descr="digico d-rack 32x16 digital stage box 1">
          <a:extLst>
            <a:ext uri="{FF2B5EF4-FFF2-40B4-BE49-F238E27FC236}">
              <a16:creationId xmlns:a16="http://schemas.microsoft.com/office/drawing/2014/main" id="{790C66B4-F92B-6050-26F8-A19E8DB83DB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73" name="AutoShape 6" descr="digico d-rack 32x16 digital stage box 1">
          <a:extLst>
            <a:ext uri="{FF2B5EF4-FFF2-40B4-BE49-F238E27FC236}">
              <a16:creationId xmlns:a16="http://schemas.microsoft.com/office/drawing/2014/main" id="{D1D85C97-3799-4F34-2A50-D8E5CAE26E5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74" name="AutoShape 6" descr="digico d-rack 32x16 digital stage box 1">
          <a:extLst>
            <a:ext uri="{FF2B5EF4-FFF2-40B4-BE49-F238E27FC236}">
              <a16:creationId xmlns:a16="http://schemas.microsoft.com/office/drawing/2014/main" id="{A1487E8C-F738-36B6-CF47-0507B10AFCB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75" name="AutoShape 6" descr="digico d-rack 32x16 digital stage box 1">
          <a:extLst>
            <a:ext uri="{FF2B5EF4-FFF2-40B4-BE49-F238E27FC236}">
              <a16:creationId xmlns:a16="http://schemas.microsoft.com/office/drawing/2014/main" id="{877511AC-79FC-0EFA-6405-927C47336E8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76" name="AutoShape 6" descr="digico d-rack 32x16 digital stage box 1">
          <a:extLst>
            <a:ext uri="{FF2B5EF4-FFF2-40B4-BE49-F238E27FC236}">
              <a16:creationId xmlns:a16="http://schemas.microsoft.com/office/drawing/2014/main" id="{82401385-0FD4-3574-061E-EE210CCE914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77" name="AutoShape 6" descr="digico d-rack 32x16 digital stage box 1">
          <a:extLst>
            <a:ext uri="{FF2B5EF4-FFF2-40B4-BE49-F238E27FC236}">
              <a16:creationId xmlns:a16="http://schemas.microsoft.com/office/drawing/2014/main" id="{F9E40090-FD71-E951-B1DE-F7DF9F12EDF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78" name="AutoShape 6" descr="digico d-rack 32x16 digital stage box 1">
          <a:extLst>
            <a:ext uri="{FF2B5EF4-FFF2-40B4-BE49-F238E27FC236}">
              <a16:creationId xmlns:a16="http://schemas.microsoft.com/office/drawing/2014/main" id="{004C4C47-2F8D-A252-E8AA-DDE552B9468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79" name="AutoShape 6" descr="digico d-rack 32x16 digital stage box 1">
          <a:extLst>
            <a:ext uri="{FF2B5EF4-FFF2-40B4-BE49-F238E27FC236}">
              <a16:creationId xmlns:a16="http://schemas.microsoft.com/office/drawing/2014/main" id="{4EB97092-4481-0893-961C-06EFF5B8D1D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80" name="AutoShape 6" descr="digico d-rack 32x16 digital stage box 1">
          <a:extLst>
            <a:ext uri="{FF2B5EF4-FFF2-40B4-BE49-F238E27FC236}">
              <a16:creationId xmlns:a16="http://schemas.microsoft.com/office/drawing/2014/main" id="{ECB5DFC2-709B-A46F-0D85-07CD87DA970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81" name="AutoShape 6" descr="digico d-rack 32x16 digital stage box 1">
          <a:extLst>
            <a:ext uri="{FF2B5EF4-FFF2-40B4-BE49-F238E27FC236}">
              <a16:creationId xmlns:a16="http://schemas.microsoft.com/office/drawing/2014/main" id="{DB04FE67-9E39-937A-B506-2C2862FE628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82" name="AutoShape 6" descr="digico d-rack 32x16 digital stage box 1">
          <a:extLst>
            <a:ext uri="{FF2B5EF4-FFF2-40B4-BE49-F238E27FC236}">
              <a16:creationId xmlns:a16="http://schemas.microsoft.com/office/drawing/2014/main" id="{71AE057C-378A-2F24-624E-577C4573533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83" name="AutoShape 6" descr="digico d-rack 32x16 digital stage box 1">
          <a:extLst>
            <a:ext uri="{FF2B5EF4-FFF2-40B4-BE49-F238E27FC236}">
              <a16:creationId xmlns:a16="http://schemas.microsoft.com/office/drawing/2014/main" id="{CB5BD4A8-34C5-6060-0270-60ECDAE954D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84" name="AutoShape 6" descr="digico d-rack 32x16 digital stage box 1">
          <a:extLst>
            <a:ext uri="{FF2B5EF4-FFF2-40B4-BE49-F238E27FC236}">
              <a16:creationId xmlns:a16="http://schemas.microsoft.com/office/drawing/2014/main" id="{D85BF424-CD31-BCFC-0015-FBFF949198E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85" name="AutoShape 6" descr="digico d-rack 32x16 digital stage box 1">
          <a:extLst>
            <a:ext uri="{FF2B5EF4-FFF2-40B4-BE49-F238E27FC236}">
              <a16:creationId xmlns:a16="http://schemas.microsoft.com/office/drawing/2014/main" id="{2DFDA45C-83A0-2B75-B114-7877DD7E710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86" name="AutoShape 6" descr="digico d-rack 32x16 digital stage box 1">
          <a:extLst>
            <a:ext uri="{FF2B5EF4-FFF2-40B4-BE49-F238E27FC236}">
              <a16:creationId xmlns:a16="http://schemas.microsoft.com/office/drawing/2014/main" id="{FA909EF0-DEF5-14FA-CE9C-1F82B957A0B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87" name="AutoShape 6" descr="digico d-rack 32x16 digital stage box 1">
          <a:extLst>
            <a:ext uri="{FF2B5EF4-FFF2-40B4-BE49-F238E27FC236}">
              <a16:creationId xmlns:a16="http://schemas.microsoft.com/office/drawing/2014/main" id="{31C3D783-06BD-ACF8-DD65-EF313F0DA7E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188" name="AutoShape 6" descr="digico d-rack 32x16 digital stage box 1">
          <a:extLst>
            <a:ext uri="{FF2B5EF4-FFF2-40B4-BE49-F238E27FC236}">
              <a16:creationId xmlns:a16="http://schemas.microsoft.com/office/drawing/2014/main" id="{8050A271-E80C-C11F-3D53-EDFC57E7B25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89" name="AutoShape 6" descr="digico d-rack 32x16 digital stage box 1">
          <a:extLst>
            <a:ext uri="{FF2B5EF4-FFF2-40B4-BE49-F238E27FC236}">
              <a16:creationId xmlns:a16="http://schemas.microsoft.com/office/drawing/2014/main" id="{880264FA-8BBC-642F-C0B2-C63BD25636F0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90" name="AutoShape 8" descr="Image result for digico d-rack">
          <a:extLst>
            <a:ext uri="{FF2B5EF4-FFF2-40B4-BE49-F238E27FC236}">
              <a16:creationId xmlns:a16="http://schemas.microsoft.com/office/drawing/2014/main" id="{3E58B335-9E2E-39EB-7A2F-8F673665CBD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91" name="AutoShape 6" descr="digico d-rack 32x16 digital stage box 1">
          <a:extLst>
            <a:ext uri="{FF2B5EF4-FFF2-40B4-BE49-F238E27FC236}">
              <a16:creationId xmlns:a16="http://schemas.microsoft.com/office/drawing/2014/main" id="{0C4D96F3-B1CA-7CCB-98E7-7A570A6D8CF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92" name="AutoShape 8" descr="Image result for digico d-rack">
          <a:extLst>
            <a:ext uri="{FF2B5EF4-FFF2-40B4-BE49-F238E27FC236}">
              <a16:creationId xmlns:a16="http://schemas.microsoft.com/office/drawing/2014/main" id="{C6430693-F22D-6F42-9DF6-4DCA2B81075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93" name="AutoShape 6" descr="digico d-rack 32x16 digital stage box 1">
          <a:extLst>
            <a:ext uri="{FF2B5EF4-FFF2-40B4-BE49-F238E27FC236}">
              <a16:creationId xmlns:a16="http://schemas.microsoft.com/office/drawing/2014/main" id="{D280B95E-A0E2-536B-6015-B0962E44BED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94" name="AutoShape 8" descr="Image result for digico d-rack">
          <a:extLst>
            <a:ext uri="{FF2B5EF4-FFF2-40B4-BE49-F238E27FC236}">
              <a16:creationId xmlns:a16="http://schemas.microsoft.com/office/drawing/2014/main" id="{8667DC26-BC7F-FD3E-D084-8879A53AC87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95" name="AutoShape 6" descr="digico d-rack 32x16 digital stage box 1">
          <a:extLst>
            <a:ext uri="{FF2B5EF4-FFF2-40B4-BE49-F238E27FC236}">
              <a16:creationId xmlns:a16="http://schemas.microsoft.com/office/drawing/2014/main" id="{9D562633-0CDE-1CA1-B87E-171EF39D142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96" name="AutoShape 8" descr="Image result for digico d-rack">
          <a:extLst>
            <a:ext uri="{FF2B5EF4-FFF2-40B4-BE49-F238E27FC236}">
              <a16:creationId xmlns:a16="http://schemas.microsoft.com/office/drawing/2014/main" id="{7D374EB6-3EAA-FD7A-1CD0-A06821742EC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97" name="AutoShape 6" descr="digico d-rack 32x16 digital stage box 1">
          <a:extLst>
            <a:ext uri="{FF2B5EF4-FFF2-40B4-BE49-F238E27FC236}">
              <a16:creationId xmlns:a16="http://schemas.microsoft.com/office/drawing/2014/main" id="{F4AC0CCF-031A-FD5A-04F7-D1167328300E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98" name="AutoShape 8" descr="Image result for digico d-rack">
          <a:extLst>
            <a:ext uri="{FF2B5EF4-FFF2-40B4-BE49-F238E27FC236}">
              <a16:creationId xmlns:a16="http://schemas.microsoft.com/office/drawing/2014/main" id="{699FAB60-05C9-1470-E88F-6B6A54D0EE40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199" name="AutoShape 6" descr="digico d-rack 32x16 digital stage box 1">
          <a:extLst>
            <a:ext uri="{FF2B5EF4-FFF2-40B4-BE49-F238E27FC236}">
              <a16:creationId xmlns:a16="http://schemas.microsoft.com/office/drawing/2014/main" id="{79C7E310-ABF7-0B2A-EB56-0F262CFBFD8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00" name="AutoShape 8" descr="Image result for digico d-rack">
          <a:extLst>
            <a:ext uri="{FF2B5EF4-FFF2-40B4-BE49-F238E27FC236}">
              <a16:creationId xmlns:a16="http://schemas.microsoft.com/office/drawing/2014/main" id="{B35C3EA1-AE9E-4FFD-ADF7-659BF47345CE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01" name="AutoShape 6" descr="digico d-rack 32x16 digital stage box 1">
          <a:extLst>
            <a:ext uri="{FF2B5EF4-FFF2-40B4-BE49-F238E27FC236}">
              <a16:creationId xmlns:a16="http://schemas.microsoft.com/office/drawing/2014/main" id="{CB63DA17-0849-F043-C113-76EE5639701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02" name="AutoShape 6" descr="digico d-rack 32x16 digital stage box 1">
          <a:extLst>
            <a:ext uri="{FF2B5EF4-FFF2-40B4-BE49-F238E27FC236}">
              <a16:creationId xmlns:a16="http://schemas.microsoft.com/office/drawing/2014/main" id="{C2BB8115-4B01-CA46-038E-9C12DAE8ACD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03" name="AutoShape 6" descr="digico d-rack 32x16 digital stage box 1">
          <a:extLst>
            <a:ext uri="{FF2B5EF4-FFF2-40B4-BE49-F238E27FC236}">
              <a16:creationId xmlns:a16="http://schemas.microsoft.com/office/drawing/2014/main" id="{8475A9BE-A59E-A467-E835-D96C7836B9D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04" name="AutoShape 6" descr="digico d-rack 32x16 digital stage box 1">
          <a:extLst>
            <a:ext uri="{FF2B5EF4-FFF2-40B4-BE49-F238E27FC236}">
              <a16:creationId xmlns:a16="http://schemas.microsoft.com/office/drawing/2014/main" id="{895F60C8-C370-0D84-D41A-688839B2479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05" name="AutoShape 6" descr="digico d-rack 32x16 digital stage box 1">
          <a:extLst>
            <a:ext uri="{FF2B5EF4-FFF2-40B4-BE49-F238E27FC236}">
              <a16:creationId xmlns:a16="http://schemas.microsoft.com/office/drawing/2014/main" id="{8670960D-0075-E432-8BA2-F5DF181E35C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06" name="AutoShape 6" descr="digico d-rack 32x16 digital stage box 1">
          <a:extLst>
            <a:ext uri="{FF2B5EF4-FFF2-40B4-BE49-F238E27FC236}">
              <a16:creationId xmlns:a16="http://schemas.microsoft.com/office/drawing/2014/main" id="{CE421BB6-B812-66A0-287F-0EDC177A359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07" name="AutoShape 8" descr="Image result for digico d-rack">
          <a:extLst>
            <a:ext uri="{FF2B5EF4-FFF2-40B4-BE49-F238E27FC236}">
              <a16:creationId xmlns:a16="http://schemas.microsoft.com/office/drawing/2014/main" id="{F5EF1194-0477-455C-4986-4C0942150EFE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08" name="AutoShape 6" descr="digico d-rack 32x16 digital stage box 1">
          <a:extLst>
            <a:ext uri="{FF2B5EF4-FFF2-40B4-BE49-F238E27FC236}">
              <a16:creationId xmlns:a16="http://schemas.microsoft.com/office/drawing/2014/main" id="{CFFB7EE3-CC1D-A138-16D2-EE6B740B173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09" name="AutoShape 6" descr="digico d-rack 32x16 digital stage box 1">
          <a:extLst>
            <a:ext uri="{FF2B5EF4-FFF2-40B4-BE49-F238E27FC236}">
              <a16:creationId xmlns:a16="http://schemas.microsoft.com/office/drawing/2014/main" id="{A5C901CD-4A54-B955-F6DC-AC3E50B43A2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10" name="AutoShape 8" descr="Image result for digico d-rack">
          <a:extLst>
            <a:ext uri="{FF2B5EF4-FFF2-40B4-BE49-F238E27FC236}">
              <a16:creationId xmlns:a16="http://schemas.microsoft.com/office/drawing/2014/main" id="{A89E6309-4591-0828-D8E7-511FF9784D5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11" name="AutoShape 6" descr="digico d-rack 32x16 digital stage box 1">
          <a:extLst>
            <a:ext uri="{FF2B5EF4-FFF2-40B4-BE49-F238E27FC236}">
              <a16:creationId xmlns:a16="http://schemas.microsoft.com/office/drawing/2014/main" id="{7272D0D2-16B9-6F4B-7184-886ABDCD503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12" name="AutoShape 6" descr="digico d-rack 32x16 digital stage box 1">
          <a:extLst>
            <a:ext uri="{FF2B5EF4-FFF2-40B4-BE49-F238E27FC236}">
              <a16:creationId xmlns:a16="http://schemas.microsoft.com/office/drawing/2014/main" id="{4BA4E49F-F0B6-3FE2-2CC4-A4C94D66607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13" name="AutoShape 8" descr="Image result for digico d-rack">
          <a:extLst>
            <a:ext uri="{FF2B5EF4-FFF2-40B4-BE49-F238E27FC236}">
              <a16:creationId xmlns:a16="http://schemas.microsoft.com/office/drawing/2014/main" id="{B9FADF57-70AB-02AF-3C56-E10714FF7CB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14" name="AutoShape 6" descr="digico d-rack 32x16 digital stage box 1">
          <a:extLst>
            <a:ext uri="{FF2B5EF4-FFF2-40B4-BE49-F238E27FC236}">
              <a16:creationId xmlns:a16="http://schemas.microsoft.com/office/drawing/2014/main" id="{DE044264-2F15-A62D-64D4-731F1C0D8DA0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15" name="AutoShape 6" descr="digico d-rack 32x16 digital stage box 1">
          <a:extLst>
            <a:ext uri="{FF2B5EF4-FFF2-40B4-BE49-F238E27FC236}">
              <a16:creationId xmlns:a16="http://schemas.microsoft.com/office/drawing/2014/main" id="{93B16BCE-7E3C-6F71-C478-50878F2A1D6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16" name="AutoShape 6" descr="digico d-rack 32x16 digital stage box 1">
          <a:extLst>
            <a:ext uri="{FF2B5EF4-FFF2-40B4-BE49-F238E27FC236}">
              <a16:creationId xmlns:a16="http://schemas.microsoft.com/office/drawing/2014/main" id="{4D00864E-7E42-FB94-707D-8BF591E0409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17" name="AutoShape 6" descr="digico d-rack 32x16 digital stage box 1">
          <a:extLst>
            <a:ext uri="{FF2B5EF4-FFF2-40B4-BE49-F238E27FC236}">
              <a16:creationId xmlns:a16="http://schemas.microsoft.com/office/drawing/2014/main" id="{C7011214-2ADA-2418-ECA0-6B308067259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18" name="AutoShape 6" descr="digico d-rack 32x16 digital stage box 1">
          <a:extLst>
            <a:ext uri="{FF2B5EF4-FFF2-40B4-BE49-F238E27FC236}">
              <a16:creationId xmlns:a16="http://schemas.microsoft.com/office/drawing/2014/main" id="{EA727884-4615-9DA0-CC2C-37A47E525DC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19" name="AutoShape 6" descr="digico d-rack 32x16 digital stage box 1">
          <a:extLst>
            <a:ext uri="{FF2B5EF4-FFF2-40B4-BE49-F238E27FC236}">
              <a16:creationId xmlns:a16="http://schemas.microsoft.com/office/drawing/2014/main" id="{EDDC1604-6ADE-2B87-F94C-DCA399CFBD7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20" name="AutoShape 6" descr="digico d-rack 32x16 digital stage box 1">
          <a:extLst>
            <a:ext uri="{FF2B5EF4-FFF2-40B4-BE49-F238E27FC236}">
              <a16:creationId xmlns:a16="http://schemas.microsoft.com/office/drawing/2014/main" id="{1D43D0C3-DFC0-D642-ADE5-1000F7B9FDE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21" name="AutoShape 6" descr="digico d-rack 32x16 digital stage box 1">
          <a:extLst>
            <a:ext uri="{FF2B5EF4-FFF2-40B4-BE49-F238E27FC236}">
              <a16:creationId xmlns:a16="http://schemas.microsoft.com/office/drawing/2014/main" id="{674B8081-3E76-AF84-5E72-B14ECC304E2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22" name="AutoShape 8" descr="Image result for digico d-rack">
          <a:extLst>
            <a:ext uri="{FF2B5EF4-FFF2-40B4-BE49-F238E27FC236}">
              <a16:creationId xmlns:a16="http://schemas.microsoft.com/office/drawing/2014/main" id="{F6022D5B-FE50-C796-2427-E0926433100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23" name="AutoShape 6" descr="digico d-rack 32x16 digital stage box 1">
          <a:extLst>
            <a:ext uri="{FF2B5EF4-FFF2-40B4-BE49-F238E27FC236}">
              <a16:creationId xmlns:a16="http://schemas.microsoft.com/office/drawing/2014/main" id="{A65E5008-A73D-D2C3-CAC6-A8FF7F07BBAE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24" name="AutoShape 6" descr="digico d-rack 32x16 digital stage box 1">
          <a:extLst>
            <a:ext uri="{FF2B5EF4-FFF2-40B4-BE49-F238E27FC236}">
              <a16:creationId xmlns:a16="http://schemas.microsoft.com/office/drawing/2014/main" id="{0BA9123E-EB27-23BB-1AB6-AC8ABA169CD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25" name="AutoShape 8" descr="Image result for digico d-rack">
          <a:extLst>
            <a:ext uri="{FF2B5EF4-FFF2-40B4-BE49-F238E27FC236}">
              <a16:creationId xmlns:a16="http://schemas.microsoft.com/office/drawing/2014/main" id="{4A6CBE8C-2757-1F63-C800-AD46C4B3CE9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26" name="AutoShape 6" descr="digico d-rack 32x16 digital stage box 1">
          <a:extLst>
            <a:ext uri="{FF2B5EF4-FFF2-40B4-BE49-F238E27FC236}">
              <a16:creationId xmlns:a16="http://schemas.microsoft.com/office/drawing/2014/main" id="{6BC75B37-7E55-A7E4-F4D2-23DFF85027D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27" name="AutoShape 6" descr="digico d-rack 32x16 digital stage box 1">
          <a:extLst>
            <a:ext uri="{FF2B5EF4-FFF2-40B4-BE49-F238E27FC236}">
              <a16:creationId xmlns:a16="http://schemas.microsoft.com/office/drawing/2014/main" id="{EE0873B7-EB29-7FE2-99A4-994E7BFA0FA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28" name="AutoShape 8" descr="Image result for digico d-rack">
          <a:extLst>
            <a:ext uri="{FF2B5EF4-FFF2-40B4-BE49-F238E27FC236}">
              <a16:creationId xmlns:a16="http://schemas.microsoft.com/office/drawing/2014/main" id="{ADA89275-3C02-B270-DAC2-E81D9AF0488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29" name="AutoShape 6" descr="digico d-rack 32x16 digital stage box 1">
          <a:extLst>
            <a:ext uri="{FF2B5EF4-FFF2-40B4-BE49-F238E27FC236}">
              <a16:creationId xmlns:a16="http://schemas.microsoft.com/office/drawing/2014/main" id="{61BEB159-971F-46CB-B694-F64104857C4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30" name="AutoShape 6" descr="digico d-rack 32x16 digital stage box 1">
          <a:extLst>
            <a:ext uri="{FF2B5EF4-FFF2-40B4-BE49-F238E27FC236}">
              <a16:creationId xmlns:a16="http://schemas.microsoft.com/office/drawing/2014/main" id="{6BDF76B5-ED36-BF7B-D1E2-F6A8C0A59B7E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31" name="AutoShape 8" descr="Image result for digico d-rack">
          <a:extLst>
            <a:ext uri="{FF2B5EF4-FFF2-40B4-BE49-F238E27FC236}">
              <a16:creationId xmlns:a16="http://schemas.microsoft.com/office/drawing/2014/main" id="{3ABB8ABD-8988-FA30-4DBA-138875ED05D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32" name="AutoShape 6" descr="digico d-rack 32x16 digital stage box 1">
          <a:extLst>
            <a:ext uri="{FF2B5EF4-FFF2-40B4-BE49-F238E27FC236}">
              <a16:creationId xmlns:a16="http://schemas.microsoft.com/office/drawing/2014/main" id="{76D87862-5769-4F30-5767-C5C4D9037C2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33" name="AutoShape 6" descr="digico d-rack 32x16 digital stage box 1">
          <a:extLst>
            <a:ext uri="{FF2B5EF4-FFF2-40B4-BE49-F238E27FC236}">
              <a16:creationId xmlns:a16="http://schemas.microsoft.com/office/drawing/2014/main" id="{0E025EB9-11E8-6364-8B3F-65E8395334B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34" name="AutoShape 8" descr="Image result for digico d-rack">
          <a:extLst>
            <a:ext uri="{FF2B5EF4-FFF2-40B4-BE49-F238E27FC236}">
              <a16:creationId xmlns:a16="http://schemas.microsoft.com/office/drawing/2014/main" id="{39787843-41A1-B135-5755-01CA69DF2BD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35" name="AutoShape 6" descr="digico d-rack 32x16 digital stage box 1">
          <a:extLst>
            <a:ext uri="{FF2B5EF4-FFF2-40B4-BE49-F238E27FC236}">
              <a16:creationId xmlns:a16="http://schemas.microsoft.com/office/drawing/2014/main" id="{94B6A88B-B18A-5B6A-5C3E-1FE5F6764F7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36" name="AutoShape 6" descr="digico d-rack 32x16 digital stage box 1">
          <a:extLst>
            <a:ext uri="{FF2B5EF4-FFF2-40B4-BE49-F238E27FC236}">
              <a16:creationId xmlns:a16="http://schemas.microsoft.com/office/drawing/2014/main" id="{6DC71910-F179-6567-BA94-443877080B8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37" name="AutoShape 6" descr="digico d-rack 32x16 digital stage box 1">
          <a:extLst>
            <a:ext uri="{FF2B5EF4-FFF2-40B4-BE49-F238E27FC236}">
              <a16:creationId xmlns:a16="http://schemas.microsoft.com/office/drawing/2014/main" id="{C8AE164A-A3EA-130C-296A-95B88B080BE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38" name="AutoShape 6" descr="digico d-rack 32x16 digital stage box 1">
          <a:extLst>
            <a:ext uri="{FF2B5EF4-FFF2-40B4-BE49-F238E27FC236}">
              <a16:creationId xmlns:a16="http://schemas.microsoft.com/office/drawing/2014/main" id="{E4727E95-684F-ED5F-9934-A109A61AA48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39" name="AutoShape 6" descr="digico d-rack 32x16 digital stage box 1">
          <a:extLst>
            <a:ext uri="{FF2B5EF4-FFF2-40B4-BE49-F238E27FC236}">
              <a16:creationId xmlns:a16="http://schemas.microsoft.com/office/drawing/2014/main" id="{873A4166-F4B3-C3B0-A70E-07224D2136B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40" name="AutoShape 6" descr="digico d-rack 32x16 digital stage box 1">
          <a:extLst>
            <a:ext uri="{FF2B5EF4-FFF2-40B4-BE49-F238E27FC236}">
              <a16:creationId xmlns:a16="http://schemas.microsoft.com/office/drawing/2014/main" id="{7DEAFC07-8AA4-892D-DA1B-8350C3FD60E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41" name="AutoShape 6" descr="digico d-rack 32x16 digital stage box 1">
          <a:extLst>
            <a:ext uri="{FF2B5EF4-FFF2-40B4-BE49-F238E27FC236}">
              <a16:creationId xmlns:a16="http://schemas.microsoft.com/office/drawing/2014/main" id="{B5F8AC50-64F9-DF6E-1771-84CC2833A56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42" name="AutoShape 6" descr="digico d-rack 32x16 digital stage box 1">
          <a:extLst>
            <a:ext uri="{FF2B5EF4-FFF2-40B4-BE49-F238E27FC236}">
              <a16:creationId xmlns:a16="http://schemas.microsoft.com/office/drawing/2014/main" id="{7B7ADFBF-1E26-A931-84A4-E167E14908C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43" name="AutoShape 6" descr="digico d-rack 32x16 digital stage box 1">
          <a:extLst>
            <a:ext uri="{FF2B5EF4-FFF2-40B4-BE49-F238E27FC236}">
              <a16:creationId xmlns:a16="http://schemas.microsoft.com/office/drawing/2014/main" id="{5E9A3C01-50DF-EEBD-29A6-4E17E4F1E67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44" name="AutoShape 6" descr="digico d-rack 32x16 digital stage box 1">
          <a:extLst>
            <a:ext uri="{FF2B5EF4-FFF2-40B4-BE49-F238E27FC236}">
              <a16:creationId xmlns:a16="http://schemas.microsoft.com/office/drawing/2014/main" id="{C8A14D45-528B-9ED0-17DB-F873EBDAA0E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45" name="AutoShape 6" descr="digico d-rack 32x16 digital stage box 1">
          <a:extLst>
            <a:ext uri="{FF2B5EF4-FFF2-40B4-BE49-F238E27FC236}">
              <a16:creationId xmlns:a16="http://schemas.microsoft.com/office/drawing/2014/main" id="{DB80604E-9151-03A5-CDB2-CAF57056474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46" name="AutoShape 6" descr="digico d-rack 32x16 digital stage box 1">
          <a:extLst>
            <a:ext uri="{FF2B5EF4-FFF2-40B4-BE49-F238E27FC236}">
              <a16:creationId xmlns:a16="http://schemas.microsoft.com/office/drawing/2014/main" id="{F69A54B8-40FA-D769-A4FF-A6AD080A9E2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47" name="AutoShape 6" descr="digico d-rack 32x16 digital stage box 1">
          <a:extLst>
            <a:ext uri="{FF2B5EF4-FFF2-40B4-BE49-F238E27FC236}">
              <a16:creationId xmlns:a16="http://schemas.microsoft.com/office/drawing/2014/main" id="{8DBAC915-2193-39B2-59EC-369081E4E9B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48" name="AutoShape 6" descr="digico d-rack 32x16 digital stage box 1">
          <a:extLst>
            <a:ext uri="{FF2B5EF4-FFF2-40B4-BE49-F238E27FC236}">
              <a16:creationId xmlns:a16="http://schemas.microsoft.com/office/drawing/2014/main" id="{7C491A2C-2CEA-A0E2-5230-6D9432EBED6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49" name="AutoShape 6" descr="digico d-rack 32x16 digital stage box 1">
          <a:extLst>
            <a:ext uri="{FF2B5EF4-FFF2-40B4-BE49-F238E27FC236}">
              <a16:creationId xmlns:a16="http://schemas.microsoft.com/office/drawing/2014/main" id="{C05969FE-0A86-002F-3440-67AD7070EEB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50" name="AutoShape 6" descr="digico d-rack 32x16 digital stage box 1">
          <a:extLst>
            <a:ext uri="{FF2B5EF4-FFF2-40B4-BE49-F238E27FC236}">
              <a16:creationId xmlns:a16="http://schemas.microsoft.com/office/drawing/2014/main" id="{7E1CB1C1-B61E-1E14-41F9-0C973002FB9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51" name="AutoShape 6" descr="digico d-rack 32x16 digital stage box 1">
          <a:extLst>
            <a:ext uri="{FF2B5EF4-FFF2-40B4-BE49-F238E27FC236}">
              <a16:creationId xmlns:a16="http://schemas.microsoft.com/office/drawing/2014/main" id="{DA53585D-5DC6-3467-C139-E17F01A01C4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52" name="AutoShape 6" descr="digico d-rack 32x16 digital stage box 1">
          <a:extLst>
            <a:ext uri="{FF2B5EF4-FFF2-40B4-BE49-F238E27FC236}">
              <a16:creationId xmlns:a16="http://schemas.microsoft.com/office/drawing/2014/main" id="{AE8D2A5E-3560-D1DE-DA2E-B1C30717167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53" name="AutoShape 6" descr="digico d-rack 32x16 digital stage box 1">
          <a:extLst>
            <a:ext uri="{FF2B5EF4-FFF2-40B4-BE49-F238E27FC236}">
              <a16:creationId xmlns:a16="http://schemas.microsoft.com/office/drawing/2014/main" id="{3F3364E0-B470-ED3E-B0DC-3D7BF213540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54" name="AutoShape 6" descr="digico d-rack 32x16 digital stage box 1">
          <a:extLst>
            <a:ext uri="{FF2B5EF4-FFF2-40B4-BE49-F238E27FC236}">
              <a16:creationId xmlns:a16="http://schemas.microsoft.com/office/drawing/2014/main" id="{FD4BDD03-E558-0967-739E-33E7B1F3322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55" name="AutoShape 6" descr="digico d-rack 32x16 digital stage box 1">
          <a:extLst>
            <a:ext uri="{FF2B5EF4-FFF2-40B4-BE49-F238E27FC236}">
              <a16:creationId xmlns:a16="http://schemas.microsoft.com/office/drawing/2014/main" id="{DC1D6EA7-5D69-0461-4A5E-91778CD0CBA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56" name="AutoShape 8" descr="Image result for digico d-rack">
          <a:extLst>
            <a:ext uri="{FF2B5EF4-FFF2-40B4-BE49-F238E27FC236}">
              <a16:creationId xmlns:a16="http://schemas.microsoft.com/office/drawing/2014/main" id="{EDCDD040-B46B-9509-9390-FCA78311843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57" name="AutoShape 6" descr="digico d-rack 32x16 digital stage box 1">
          <a:extLst>
            <a:ext uri="{FF2B5EF4-FFF2-40B4-BE49-F238E27FC236}">
              <a16:creationId xmlns:a16="http://schemas.microsoft.com/office/drawing/2014/main" id="{0CBF0DA0-E5E8-FE64-36D0-05DAFF47A27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58" name="AutoShape 8" descr="Image result for digico d-rack">
          <a:extLst>
            <a:ext uri="{FF2B5EF4-FFF2-40B4-BE49-F238E27FC236}">
              <a16:creationId xmlns:a16="http://schemas.microsoft.com/office/drawing/2014/main" id="{B850A4A3-BA6C-86A2-EE15-F6C6554707C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59" name="AutoShape 6" descr="digico d-rack 32x16 digital stage box 1">
          <a:extLst>
            <a:ext uri="{FF2B5EF4-FFF2-40B4-BE49-F238E27FC236}">
              <a16:creationId xmlns:a16="http://schemas.microsoft.com/office/drawing/2014/main" id="{29958103-EC61-83FD-0F35-1CA42740E4E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60" name="AutoShape 8" descr="Image result for digico d-rack">
          <a:extLst>
            <a:ext uri="{FF2B5EF4-FFF2-40B4-BE49-F238E27FC236}">
              <a16:creationId xmlns:a16="http://schemas.microsoft.com/office/drawing/2014/main" id="{AB273C95-E4D2-B89C-59F5-50EE765949C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61" name="AutoShape 6" descr="digico d-rack 32x16 digital stage box 1">
          <a:extLst>
            <a:ext uri="{FF2B5EF4-FFF2-40B4-BE49-F238E27FC236}">
              <a16:creationId xmlns:a16="http://schemas.microsoft.com/office/drawing/2014/main" id="{BC5AA658-0FC6-EA53-6618-B83084AF4E4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62" name="AutoShape 8" descr="Image result for digico d-rack">
          <a:extLst>
            <a:ext uri="{FF2B5EF4-FFF2-40B4-BE49-F238E27FC236}">
              <a16:creationId xmlns:a16="http://schemas.microsoft.com/office/drawing/2014/main" id="{E1CFB66F-0A75-173E-5C8F-359EC59AF7B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63" name="AutoShape 6" descr="digico d-rack 32x16 digital stage box 1">
          <a:extLst>
            <a:ext uri="{FF2B5EF4-FFF2-40B4-BE49-F238E27FC236}">
              <a16:creationId xmlns:a16="http://schemas.microsoft.com/office/drawing/2014/main" id="{59752183-EDAB-1543-19EB-91D143BE0D1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64" name="AutoShape 8" descr="Image result for digico d-rack">
          <a:extLst>
            <a:ext uri="{FF2B5EF4-FFF2-40B4-BE49-F238E27FC236}">
              <a16:creationId xmlns:a16="http://schemas.microsoft.com/office/drawing/2014/main" id="{ACCD9875-4068-D18B-0B02-4CC0900BB76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65" name="AutoShape 6" descr="digico d-rack 32x16 digital stage box 1">
          <a:extLst>
            <a:ext uri="{FF2B5EF4-FFF2-40B4-BE49-F238E27FC236}">
              <a16:creationId xmlns:a16="http://schemas.microsoft.com/office/drawing/2014/main" id="{8FA9BE47-A8EE-EC69-52E6-B537CCC49A1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66" name="AutoShape 8" descr="Image result for digico d-rack">
          <a:extLst>
            <a:ext uri="{FF2B5EF4-FFF2-40B4-BE49-F238E27FC236}">
              <a16:creationId xmlns:a16="http://schemas.microsoft.com/office/drawing/2014/main" id="{5B358A6E-45E3-3668-838D-117D5DD5979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67" name="AutoShape 6" descr="digico d-rack 32x16 digital stage box 1">
          <a:extLst>
            <a:ext uri="{FF2B5EF4-FFF2-40B4-BE49-F238E27FC236}">
              <a16:creationId xmlns:a16="http://schemas.microsoft.com/office/drawing/2014/main" id="{44A0ED0B-1EEE-7248-9E34-6BEF4FE1BEF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68" name="AutoShape 6" descr="digico d-rack 32x16 digital stage box 1">
          <a:extLst>
            <a:ext uri="{FF2B5EF4-FFF2-40B4-BE49-F238E27FC236}">
              <a16:creationId xmlns:a16="http://schemas.microsoft.com/office/drawing/2014/main" id="{FBCE6354-E629-5836-DA64-FB5C2407CF9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69" name="AutoShape 6" descr="digico d-rack 32x16 digital stage box 1">
          <a:extLst>
            <a:ext uri="{FF2B5EF4-FFF2-40B4-BE49-F238E27FC236}">
              <a16:creationId xmlns:a16="http://schemas.microsoft.com/office/drawing/2014/main" id="{6058937F-25D9-167D-F100-BA3C79E13820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70" name="AutoShape 6" descr="digico d-rack 32x16 digital stage box 1">
          <a:extLst>
            <a:ext uri="{FF2B5EF4-FFF2-40B4-BE49-F238E27FC236}">
              <a16:creationId xmlns:a16="http://schemas.microsoft.com/office/drawing/2014/main" id="{97346110-A310-7061-71FA-D1D5F6599D7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71" name="AutoShape 6" descr="digico d-rack 32x16 digital stage box 1">
          <a:extLst>
            <a:ext uri="{FF2B5EF4-FFF2-40B4-BE49-F238E27FC236}">
              <a16:creationId xmlns:a16="http://schemas.microsoft.com/office/drawing/2014/main" id="{22A71DF9-89B0-1552-E74A-C118A13D3E7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72" name="AutoShape 6" descr="digico d-rack 32x16 digital stage box 1">
          <a:extLst>
            <a:ext uri="{FF2B5EF4-FFF2-40B4-BE49-F238E27FC236}">
              <a16:creationId xmlns:a16="http://schemas.microsoft.com/office/drawing/2014/main" id="{D6009DBF-96C2-5080-4034-633BA816F9F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73" name="AutoShape 6" descr="digico d-rack 32x16 digital stage box 1">
          <a:extLst>
            <a:ext uri="{FF2B5EF4-FFF2-40B4-BE49-F238E27FC236}">
              <a16:creationId xmlns:a16="http://schemas.microsoft.com/office/drawing/2014/main" id="{F2486426-5550-410A-BEB0-653F52B44B8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74" name="AutoShape 8" descr="Image result for digico d-rack">
          <a:extLst>
            <a:ext uri="{FF2B5EF4-FFF2-40B4-BE49-F238E27FC236}">
              <a16:creationId xmlns:a16="http://schemas.microsoft.com/office/drawing/2014/main" id="{9F6E7F39-E5E7-6676-B3A4-828E2488F32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75" name="AutoShape 6" descr="digico d-rack 32x16 digital stage box 1">
          <a:extLst>
            <a:ext uri="{FF2B5EF4-FFF2-40B4-BE49-F238E27FC236}">
              <a16:creationId xmlns:a16="http://schemas.microsoft.com/office/drawing/2014/main" id="{895BEB0E-73C1-F3DF-DF1D-D77A6F839060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76" name="AutoShape 6" descr="digico d-rack 32x16 digital stage box 1">
          <a:extLst>
            <a:ext uri="{FF2B5EF4-FFF2-40B4-BE49-F238E27FC236}">
              <a16:creationId xmlns:a16="http://schemas.microsoft.com/office/drawing/2014/main" id="{E3DA7D16-D5F4-093F-4079-5107E636AA1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77" name="AutoShape 8" descr="Image result for digico d-rack">
          <a:extLst>
            <a:ext uri="{FF2B5EF4-FFF2-40B4-BE49-F238E27FC236}">
              <a16:creationId xmlns:a16="http://schemas.microsoft.com/office/drawing/2014/main" id="{B86EC2AC-76AE-8F03-6EFA-6B849598B99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78" name="AutoShape 6" descr="digico d-rack 32x16 digital stage box 1">
          <a:extLst>
            <a:ext uri="{FF2B5EF4-FFF2-40B4-BE49-F238E27FC236}">
              <a16:creationId xmlns:a16="http://schemas.microsoft.com/office/drawing/2014/main" id="{8FA68331-8DD0-1001-E46E-D692276E68C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79" name="AutoShape 6" descr="digico d-rack 32x16 digital stage box 1">
          <a:extLst>
            <a:ext uri="{FF2B5EF4-FFF2-40B4-BE49-F238E27FC236}">
              <a16:creationId xmlns:a16="http://schemas.microsoft.com/office/drawing/2014/main" id="{9F0810AC-567E-95E3-7BB5-66FEC25FAB9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80" name="AutoShape 8" descr="Image result for digico d-rack">
          <a:extLst>
            <a:ext uri="{FF2B5EF4-FFF2-40B4-BE49-F238E27FC236}">
              <a16:creationId xmlns:a16="http://schemas.microsoft.com/office/drawing/2014/main" id="{355CC5C8-628F-AE1E-AB27-519D77F244D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81" name="AutoShape 6" descr="digico d-rack 32x16 digital stage box 1">
          <a:extLst>
            <a:ext uri="{FF2B5EF4-FFF2-40B4-BE49-F238E27FC236}">
              <a16:creationId xmlns:a16="http://schemas.microsoft.com/office/drawing/2014/main" id="{320431CA-F1FB-4813-E658-EAA9DFF981D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82" name="AutoShape 6" descr="digico d-rack 32x16 digital stage box 1">
          <a:extLst>
            <a:ext uri="{FF2B5EF4-FFF2-40B4-BE49-F238E27FC236}">
              <a16:creationId xmlns:a16="http://schemas.microsoft.com/office/drawing/2014/main" id="{1177E8B6-E380-8D19-16DF-E1DFAF008E5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83" name="AutoShape 6" descr="digico d-rack 32x16 digital stage box 1">
          <a:extLst>
            <a:ext uri="{FF2B5EF4-FFF2-40B4-BE49-F238E27FC236}">
              <a16:creationId xmlns:a16="http://schemas.microsoft.com/office/drawing/2014/main" id="{EF813ECF-CB94-895A-8560-19AD6B84F0FE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84" name="AutoShape 6" descr="digico d-rack 32x16 digital stage box 1">
          <a:extLst>
            <a:ext uri="{FF2B5EF4-FFF2-40B4-BE49-F238E27FC236}">
              <a16:creationId xmlns:a16="http://schemas.microsoft.com/office/drawing/2014/main" id="{67B8958A-6EAB-2910-0BD1-87F1D8A2EF3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85" name="AutoShape 6" descr="digico d-rack 32x16 digital stage box 1">
          <a:extLst>
            <a:ext uri="{FF2B5EF4-FFF2-40B4-BE49-F238E27FC236}">
              <a16:creationId xmlns:a16="http://schemas.microsoft.com/office/drawing/2014/main" id="{0D6DD2A2-B902-5317-58B0-15F85DAD909E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86" name="AutoShape 6" descr="digico d-rack 32x16 digital stage box 1">
          <a:extLst>
            <a:ext uri="{FF2B5EF4-FFF2-40B4-BE49-F238E27FC236}">
              <a16:creationId xmlns:a16="http://schemas.microsoft.com/office/drawing/2014/main" id="{270EA699-D5D6-EB66-BBFD-BB2589DB268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87" name="AutoShape 6" descr="digico d-rack 32x16 digital stage box 1">
          <a:extLst>
            <a:ext uri="{FF2B5EF4-FFF2-40B4-BE49-F238E27FC236}">
              <a16:creationId xmlns:a16="http://schemas.microsoft.com/office/drawing/2014/main" id="{D6754F3C-3BFA-D85C-F753-8D14CD44B11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88" name="AutoShape 6" descr="digico d-rack 32x16 digital stage box 1">
          <a:extLst>
            <a:ext uri="{FF2B5EF4-FFF2-40B4-BE49-F238E27FC236}">
              <a16:creationId xmlns:a16="http://schemas.microsoft.com/office/drawing/2014/main" id="{A916A78D-B01B-FA30-7779-7D92C81E027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89" name="AutoShape 8" descr="Image result for digico d-rack">
          <a:extLst>
            <a:ext uri="{FF2B5EF4-FFF2-40B4-BE49-F238E27FC236}">
              <a16:creationId xmlns:a16="http://schemas.microsoft.com/office/drawing/2014/main" id="{AEE02A06-4C79-237E-BC5B-A05474D32CA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90" name="AutoShape 6" descr="digico d-rack 32x16 digital stage box 1">
          <a:extLst>
            <a:ext uri="{FF2B5EF4-FFF2-40B4-BE49-F238E27FC236}">
              <a16:creationId xmlns:a16="http://schemas.microsoft.com/office/drawing/2014/main" id="{FC91B6D7-62A6-6083-038F-C91D2A96373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91" name="AutoShape 6" descr="digico d-rack 32x16 digital stage box 1">
          <a:extLst>
            <a:ext uri="{FF2B5EF4-FFF2-40B4-BE49-F238E27FC236}">
              <a16:creationId xmlns:a16="http://schemas.microsoft.com/office/drawing/2014/main" id="{CB379ECF-0595-C0DF-57DD-D6C34F26B93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142875</xdr:rowOff>
    </xdr:to>
    <xdr:sp macro="" textlink="">
      <xdr:nvSpPr>
        <xdr:cNvPr id="100292" name="AutoShape 8" descr="Image result for digico d-rack">
          <a:extLst>
            <a:ext uri="{FF2B5EF4-FFF2-40B4-BE49-F238E27FC236}">
              <a16:creationId xmlns:a16="http://schemas.microsoft.com/office/drawing/2014/main" id="{73D6ADAE-3C72-A0FD-8FA4-DFF0524B0E1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93" name="AutoShape 6" descr="digico d-rack 32x16 digital stage box 1">
          <a:extLst>
            <a:ext uri="{FF2B5EF4-FFF2-40B4-BE49-F238E27FC236}">
              <a16:creationId xmlns:a16="http://schemas.microsoft.com/office/drawing/2014/main" id="{F656A2DF-58A4-6329-5CFB-E40BE3E8CA6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94" name="AutoShape 6" descr="digico d-rack 32x16 digital stage box 1">
          <a:extLst>
            <a:ext uri="{FF2B5EF4-FFF2-40B4-BE49-F238E27FC236}">
              <a16:creationId xmlns:a16="http://schemas.microsoft.com/office/drawing/2014/main" id="{C6A6127F-C846-978F-66BF-0122673A0050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95" name="AutoShape 6" descr="digico d-rack 32x16 digital stage box 1">
          <a:extLst>
            <a:ext uri="{FF2B5EF4-FFF2-40B4-BE49-F238E27FC236}">
              <a16:creationId xmlns:a16="http://schemas.microsoft.com/office/drawing/2014/main" id="{D6569DF3-085C-499D-2629-9688373B10C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96" name="AutoShape 6" descr="digico d-rack 32x16 digital stage box 1">
          <a:extLst>
            <a:ext uri="{FF2B5EF4-FFF2-40B4-BE49-F238E27FC236}">
              <a16:creationId xmlns:a16="http://schemas.microsoft.com/office/drawing/2014/main" id="{B4859DA2-311E-638F-AF24-99F53EB709F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97" name="AutoShape 6" descr="digico d-rack 32x16 digital stage box 1">
          <a:extLst>
            <a:ext uri="{FF2B5EF4-FFF2-40B4-BE49-F238E27FC236}">
              <a16:creationId xmlns:a16="http://schemas.microsoft.com/office/drawing/2014/main" id="{782D5EB4-54F5-E543-95E1-64FBF728333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98" name="AutoShape 6" descr="digico d-rack 32x16 digital stage box 1">
          <a:extLst>
            <a:ext uri="{FF2B5EF4-FFF2-40B4-BE49-F238E27FC236}">
              <a16:creationId xmlns:a16="http://schemas.microsoft.com/office/drawing/2014/main" id="{CC581D28-7525-3378-BA28-C4096F4F014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299" name="AutoShape 6" descr="digico d-rack 32x16 digital stage box 1">
          <a:extLst>
            <a:ext uri="{FF2B5EF4-FFF2-40B4-BE49-F238E27FC236}">
              <a16:creationId xmlns:a16="http://schemas.microsoft.com/office/drawing/2014/main" id="{4E49A0C8-2568-5275-9A34-4D48F9440E50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00" name="AutoShape 6" descr="digico d-rack 32x16 digital stage box 1">
          <a:extLst>
            <a:ext uri="{FF2B5EF4-FFF2-40B4-BE49-F238E27FC236}">
              <a16:creationId xmlns:a16="http://schemas.microsoft.com/office/drawing/2014/main" id="{998AF17F-8B5F-9C48-3506-7B1A9098A390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01" name="AutoShape 6" descr="digico d-rack 32x16 digital stage box 1">
          <a:extLst>
            <a:ext uri="{FF2B5EF4-FFF2-40B4-BE49-F238E27FC236}">
              <a16:creationId xmlns:a16="http://schemas.microsoft.com/office/drawing/2014/main" id="{852085A3-3025-6E56-5690-F3B025E9215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02" name="AutoShape 6" descr="digico d-rack 32x16 digital stage box 1">
          <a:extLst>
            <a:ext uri="{FF2B5EF4-FFF2-40B4-BE49-F238E27FC236}">
              <a16:creationId xmlns:a16="http://schemas.microsoft.com/office/drawing/2014/main" id="{D25A210E-84FA-D3D1-CA58-917D4AF20440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03" name="AutoShape 6" descr="digico d-rack 32x16 digital stage box 1">
          <a:extLst>
            <a:ext uri="{FF2B5EF4-FFF2-40B4-BE49-F238E27FC236}">
              <a16:creationId xmlns:a16="http://schemas.microsoft.com/office/drawing/2014/main" id="{9F715B4C-9ED4-AC61-6074-83B1ED7BE66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04" name="AutoShape 6" descr="digico d-rack 32x16 digital stage box 1">
          <a:extLst>
            <a:ext uri="{FF2B5EF4-FFF2-40B4-BE49-F238E27FC236}">
              <a16:creationId xmlns:a16="http://schemas.microsoft.com/office/drawing/2014/main" id="{0020F11D-8039-5E4C-B605-AC7559AC74A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05" name="AutoShape 6" descr="digico d-rack 32x16 digital stage box 1">
          <a:extLst>
            <a:ext uri="{FF2B5EF4-FFF2-40B4-BE49-F238E27FC236}">
              <a16:creationId xmlns:a16="http://schemas.microsoft.com/office/drawing/2014/main" id="{C04B1377-B1F5-D695-4701-7971CE88E23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06" name="AutoShape 6" descr="digico d-rack 32x16 digital stage box 1">
          <a:extLst>
            <a:ext uri="{FF2B5EF4-FFF2-40B4-BE49-F238E27FC236}">
              <a16:creationId xmlns:a16="http://schemas.microsoft.com/office/drawing/2014/main" id="{9EE97626-A9FE-50F0-DA4C-E4E7C24CA79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07" name="AutoShape 6" descr="digico d-rack 32x16 digital stage box 1">
          <a:extLst>
            <a:ext uri="{FF2B5EF4-FFF2-40B4-BE49-F238E27FC236}">
              <a16:creationId xmlns:a16="http://schemas.microsoft.com/office/drawing/2014/main" id="{AF2519F4-12DB-AC34-09E4-79EDF0E7023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08" name="AutoShape 6" descr="digico d-rack 32x16 digital stage box 1">
          <a:extLst>
            <a:ext uri="{FF2B5EF4-FFF2-40B4-BE49-F238E27FC236}">
              <a16:creationId xmlns:a16="http://schemas.microsoft.com/office/drawing/2014/main" id="{BC8CA669-BC80-693F-098A-B7987308C26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09" name="AutoShape 6" descr="digico d-rack 32x16 digital stage box 1">
          <a:extLst>
            <a:ext uri="{FF2B5EF4-FFF2-40B4-BE49-F238E27FC236}">
              <a16:creationId xmlns:a16="http://schemas.microsoft.com/office/drawing/2014/main" id="{F8DD2119-78D0-2A9A-8C84-94B116B16C0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10" name="AutoShape 6" descr="digico d-rack 32x16 digital stage box 1">
          <a:extLst>
            <a:ext uri="{FF2B5EF4-FFF2-40B4-BE49-F238E27FC236}">
              <a16:creationId xmlns:a16="http://schemas.microsoft.com/office/drawing/2014/main" id="{E5D4BFAE-8EA9-19FF-C734-02D31F3C1E0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11" name="AutoShape 6" descr="digico d-rack 32x16 digital stage box 1">
          <a:extLst>
            <a:ext uri="{FF2B5EF4-FFF2-40B4-BE49-F238E27FC236}">
              <a16:creationId xmlns:a16="http://schemas.microsoft.com/office/drawing/2014/main" id="{B2BA0F47-47FF-4A58-44E8-6A5CD22DE96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12" name="AutoShape 6" descr="digico d-rack 32x16 digital stage box 1">
          <a:extLst>
            <a:ext uri="{FF2B5EF4-FFF2-40B4-BE49-F238E27FC236}">
              <a16:creationId xmlns:a16="http://schemas.microsoft.com/office/drawing/2014/main" id="{029F9991-546F-460E-A681-CC6C49F3719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13" name="AutoShape 6" descr="digico d-rack 32x16 digital stage box 1">
          <a:extLst>
            <a:ext uri="{FF2B5EF4-FFF2-40B4-BE49-F238E27FC236}">
              <a16:creationId xmlns:a16="http://schemas.microsoft.com/office/drawing/2014/main" id="{504F7D5D-2CCF-4EC0-113A-7FB14E445D9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14" name="AutoShape 6" descr="digico d-rack 32x16 digital stage box 1">
          <a:extLst>
            <a:ext uri="{FF2B5EF4-FFF2-40B4-BE49-F238E27FC236}">
              <a16:creationId xmlns:a16="http://schemas.microsoft.com/office/drawing/2014/main" id="{70D4DC1D-2F02-A190-B5D1-08377E635E5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333375</xdr:colOff>
      <xdr:row>65</xdr:row>
      <xdr:rowOff>76200</xdr:rowOff>
    </xdr:to>
    <xdr:sp macro="" textlink="">
      <xdr:nvSpPr>
        <xdr:cNvPr id="100315" name="AutoShape 6" descr="digico d-rack 32x16 digital stage box 1">
          <a:extLst>
            <a:ext uri="{FF2B5EF4-FFF2-40B4-BE49-F238E27FC236}">
              <a16:creationId xmlns:a16="http://schemas.microsoft.com/office/drawing/2014/main" id="{1F81A12E-F440-C2A0-08DC-50063E20D4E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2304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64</xdr:row>
      <xdr:rowOff>123825</xdr:rowOff>
    </xdr:from>
    <xdr:to>
      <xdr:col>4</xdr:col>
      <xdr:colOff>190500</xdr:colOff>
      <xdr:row>65</xdr:row>
      <xdr:rowOff>142875</xdr:rowOff>
    </xdr:to>
    <xdr:sp macro="" textlink="">
      <xdr:nvSpPr>
        <xdr:cNvPr id="100316" name="AutoShape 8" descr="Image result for digico d-rack">
          <a:extLst>
            <a:ext uri="{FF2B5EF4-FFF2-40B4-BE49-F238E27FC236}">
              <a16:creationId xmlns:a16="http://schemas.microsoft.com/office/drawing/2014/main" id="{42C1D9D5-EDB4-11A4-E2A4-4316591B76A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354300"/>
          <a:ext cx="1905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17" name="AutoShape 6" descr="digico d-rack 32x16 digital stage box 1">
          <a:extLst>
            <a:ext uri="{FF2B5EF4-FFF2-40B4-BE49-F238E27FC236}">
              <a16:creationId xmlns:a16="http://schemas.microsoft.com/office/drawing/2014/main" id="{43DC5F50-90BF-40B2-0E46-5DD67ECFC99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18" name="AutoShape 8" descr="Image result for digico d-rack">
          <a:extLst>
            <a:ext uri="{FF2B5EF4-FFF2-40B4-BE49-F238E27FC236}">
              <a16:creationId xmlns:a16="http://schemas.microsoft.com/office/drawing/2014/main" id="{554DC371-F14C-8CA1-6113-122BC79E6D2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19" name="AutoShape 6" descr="digico d-rack 32x16 digital stage box 1">
          <a:extLst>
            <a:ext uri="{FF2B5EF4-FFF2-40B4-BE49-F238E27FC236}">
              <a16:creationId xmlns:a16="http://schemas.microsoft.com/office/drawing/2014/main" id="{C647CE57-74EB-A1CE-BF12-E96F0738559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20" name="AutoShape 8" descr="Image result for digico d-rack">
          <a:extLst>
            <a:ext uri="{FF2B5EF4-FFF2-40B4-BE49-F238E27FC236}">
              <a16:creationId xmlns:a16="http://schemas.microsoft.com/office/drawing/2014/main" id="{C61A371B-01FA-D806-E119-5CFDCF976CD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21" name="AutoShape 6" descr="digico d-rack 32x16 digital stage box 1">
          <a:extLst>
            <a:ext uri="{FF2B5EF4-FFF2-40B4-BE49-F238E27FC236}">
              <a16:creationId xmlns:a16="http://schemas.microsoft.com/office/drawing/2014/main" id="{EB34DC01-5B3A-3200-D3F4-125F66A2CF6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22" name="AutoShape 8" descr="Image result for digico d-rack">
          <a:extLst>
            <a:ext uri="{FF2B5EF4-FFF2-40B4-BE49-F238E27FC236}">
              <a16:creationId xmlns:a16="http://schemas.microsoft.com/office/drawing/2014/main" id="{96266D3A-B804-D3DF-AB0A-9214CC8881FE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23" name="AutoShape 6" descr="digico d-rack 32x16 digital stage box 1">
          <a:extLst>
            <a:ext uri="{FF2B5EF4-FFF2-40B4-BE49-F238E27FC236}">
              <a16:creationId xmlns:a16="http://schemas.microsoft.com/office/drawing/2014/main" id="{41276958-8A8D-50EC-CB2B-C2704D6315C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24" name="AutoShape 8" descr="Image result for digico d-rack">
          <a:extLst>
            <a:ext uri="{FF2B5EF4-FFF2-40B4-BE49-F238E27FC236}">
              <a16:creationId xmlns:a16="http://schemas.microsoft.com/office/drawing/2014/main" id="{DA681BD3-F1AD-3115-D744-4005774F4EA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25" name="AutoShape 6" descr="digico d-rack 32x16 digital stage box 1">
          <a:extLst>
            <a:ext uri="{FF2B5EF4-FFF2-40B4-BE49-F238E27FC236}">
              <a16:creationId xmlns:a16="http://schemas.microsoft.com/office/drawing/2014/main" id="{C4AFB8E9-3981-26B9-26F8-2CE6D957AD2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26" name="AutoShape 8" descr="Image result for digico d-rack">
          <a:extLst>
            <a:ext uri="{FF2B5EF4-FFF2-40B4-BE49-F238E27FC236}">
              <a16:creationId xmlns:a16="http://schemas.microsoft.com/office/drawing/2014/main" id="{26F68945-9F88-0627-305E-9C4C939A3A0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27" name="AutoShape 6" descr="digico d-rack 32x16 digital stage box 1">
          <a:extLst>
            <a:ext uri="{FF2B5EF4-FFF2-40B4-BE49-F238E27FC236}">
              <a16:creationId xmlns:a16="http://schemas.microsoft.com/office/drawing/2014/main" id="{ADE1770F-2594-84B1-F7A1-103E3E75B42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28" name="AutoShape 8" descr="Image result for digico d-rack">
          <a:extLst>
            <a:ext uri="{FF2B5EF4-FFF2-40B4-BE49-F238E27FC236}">
              <a16:creationId xmlns:a16="http://schemas.microsoft.com/office/drawing/2014/main" id="{C83B9D84-A522-B6A2-053B-E9A5EF953E2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29" name="AutoShape 6" descr="digico d-rack 32x16 digital stage box 1">
          <a:extLst>
            <a:ext uri="{FF2B5EF4-FFF2-40B4-BE49-F238E27FC236}">
              <a16:creationId xmlns:a16="http://schemas.microsoft.com/office/drawing/2014/main" id="{B81BF79F-25B1-D77F-E837-EA9ECA4F8C1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30" name="AutoShape 8" descr="Image result for digico d-rack">
          <a:extLst>
            <a:ext uri="{FF2B5EF4-FFF2-40B4-BE49-F238E27FC236}">
              <a16:creationId xmlns:a16="http://schemas.microsoft.com/office/drawing/2014/main" id="{836E1466-F9FE-6B15-792E-89272DAEBC7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31" name="AutoShape 6" descr="digico d-rack 32x16 digital stage box 1">
          <a:extLst>
            <a:ext uri="{FF2B5EF4-FFF2-40B4-BE49-F238E27FC236}">
              <a16:creationId xmlns:a16="http://schemas.microsoft.com/office/drawing/2014/main" id="{1CA3BB9A-AA18-0C5E-FC96-B7C5357DF72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32" name="AutoShape 8" descr="Image result for digico d-rack">
          <a:extLst>
            <a:ext uri="{FF2B5EF4-FFF2-40B4-BE49-F238E27FC236}">
              <a16:creationId xmlns:a16="http://schemas.microsoft.com/office/drawing/2014/main" id="{7E2EE8CE-C3DC-FCFA-A4FB-02949CAB3F9E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33" name="AutoShape 6" descr="digico d-rack 32x16 digital stage box 1">
          <a:extLst>
            <a:ext uri="{FF2B5EF4-FFF2-40B4-BE49-F238E27FC236}">
              <a16:creationId xmlns:a16="http://schemas.microsoft.com/office/drawing/2014/main" id="{2C2BA506-6B6E-CD3E-2323-56B49B50EDA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34" name="AutoShape 8" descr="Image result for digico d-rack">
          <a:extLst>
            <a:ext uri="{FF2B5EF4-FFF2-40B4-BE49-F238E27FC236}">
              <a16:creationId xmlns:a16="http://schemas.microsoft.com/office/drawing/2014/main" id="{12E7248F-B5B1-DB80-7619-7E9600BD6B1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35" name="AutoShape 6" descr="digico d-rack 32x16 digital stage box 1">
          <a:extLst>
            <a:ext uri="{FF2B5EF4-FFF2-40B4-BE49-F238E27FC236}">
              <a16:creationId xmlns:a16="http://schemas.microsoft.com/office/drawing/2014/main" id="{CF9EF4AD-1454-3914-6A45-AD820C416E9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36" name="AutoShape 8" descr="Image result for digico d-rack">
          <a:extLst>
            <a:ext uri="{FF2B5EF4-FFF2-40B4-BE49-F238E27FC236}">
              <a16:creationId xmlns:a16="http://schemas.microsoft.com/office/drawing/2014/main" id="{06E1F8C0-8263-A0F5-0E9B-B25729B0035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37" name="AutoShape 6" descr="digico d-rack 32x16 digital stage box 1">
          <a:extLst>
            <a:ext uri="{FF2B5EF4-FFF2-40B4-BE49-F238E27FC236}">
              <a16:creationId xmlns:a16="http://schemas.microsoft.com/office/drawing/2014/main" id="{B737EE7A-E000-2E22-DDA7-6A3C4DCF47E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38" name="AutoShape 8" descr="Image result for digico d-rack">
          <a:extLst>
            <a:ext uri="{FF2B5EF4-FFF2-40B4-BE49-F238E27FC236}">
              <a16:creationId xmlns:a16="http://schemas.microsoft.com/office/drawing/2014/main" id="{EBE5A09A-A3DC-78F8-6774-B56604BFE6D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39" name="AutoShape 6" descr="digico d-rack 32x16 digital stage box 1">
          <a:extLst>
            <a:ext uri="{FF2B5EF4-FFF2-40B4-BE49-F238E27FC236}">
              <a16:creationId xmlns:a16="http://schemas.microsoft.com/office/drawing/2014/main" id="{56305E56-EDB6-8A7F-F49E-E8690C56075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40" name="AutoShape 8" descr="Image result for digico d-rack">
          <a:extLst>
            <a:ext uri="{FF2B5EF4-FFF2-40B4-BE49-F238E27FC236}">
              <a16:creationId xmlns:a16="http://schemas.microsoft.com/office/drawing/2014/main" id="{77EFE59C-76AB-EC78-D649-394E928D53E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41" name="AutoShape 6" descr="digico d-rack 32x16 digital stage box 1">
          <a:extLst>
            <a:ext uri="{FF2B5EF4-FFF2-40B4-BE49-F238E27FC236}">
              <a16:creationId xmlns:a16="http://schemas.microsoft.com/office/drawing/2014/main" id="{883858CE-C960-7A29-2E02-802A4BEE021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42" name="AutoShape 8" descr="Image result for digico d-rack">
          <a:extLst>
            <a:ext uri="{FF2B5EF4-FFF2-40B4-BE49-F238E27FC236}">
              <a16:creationId xmlns:a16="http://schemas.microsoft.com/office/drawing/2014/main" id="{43176E73-8CBA-46E1-9FFD-D54F4AEE584E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43" name="AutoShape 6" descr="digico d-rack 32x16 digital stage box 1">
          <a:extLst>
            <a:ext uri="{FF2B5EF4-FFF2-40B4-BE49-F238E27FC236}">
              <a16:creationId xmlns:a16="http://schemas.microsoft.com/office/drawing/2014/main" id="{6A459F7E-642D-7B8F-5662-E80EAA3AC35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44" name="AutoShape 8" descr="Image result for digico d-rack">
          <a:extLst>
            <a:ext uri="{FF2B5EF4-FFF2-40B4-BE49-F238E27FC236}">
              <a16:creationId xmlns:a16="http://schemas.microsoft.com/office/drawing/2014/main" id="{4424B79B-5A7D-E7A4-337A-1D96C7A1066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45" name="AutoShape 6" descr="digico d-rack 32x16 digital stage box 1">
          <a:extLst>
            <a:ext uri="{FF2B5EF4-FFF2-40B4-BE49-F238E27FC236}">
              <a16:creationId xmlns:a16="http://schemas.microsoft.com/office/drawing/2014/main" id="{A2AB0A4C-4C65-657F-E294-F9AE7A3F722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46" name="AutoShape 8" descr="Image result for digico d-rack">
          <a:extLst>
            <a:ext uri="{FF2B5EF4-FFF2-40B4-BE49-F238E27FC236}">
              <a16:creationId xmlns:a16="http://schemas.microsoft.com/office/drawing/2014/main" id="{DA0B32E8-206E-0881-CB78-B700DF2E166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47" name="AutoShape 6" descr="digico d-rack 32x16 digital stage box 1">
          <a:extLst>
            <a:ext uri="{FF2B5EF4-FFF2-40B4-BE49-F238E27FC236}">
              <a16:creationId xmlns:a16="http://schemas.microsoft.com/office/drawing/2014/main" id="{4720E1F0-37A7-34AD-14D4-5A52F0AB6BB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48" name="AutoShape 8" descr="Image result for digico d-rack">
          <a:extLst>
            <a:ext uri="{FF2B5EF4-FFF2-40B4-BE49-F238E27FC236}">
              <a16:creationId xmlns:a16="http://schemas.microsoft.com/office/drawing/2014/main" id="{EE90A5FF-0A76-94F4-0D7B-7F13270D1A10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49" name="AutoShape 6" descr="digico d-rack 32x16 digital stage box 1">
          <a:extLst>
            <a:ext uri="{FF2B5EF4-FFF2-40B4-BE49-F238E27FC236}">
              <a16:creationId xmlns:a16="http://schemas.microsoft.com/office/drawing/2014/main" id="{DEE0FA6A-4BC8-16A7-644E-5C4650E44E7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50" name="AutoShape 8" descr="Image result for digico d-rack">
          <a:extLst>
            <a:ext uri="{FF2B5EF4-FFF2-40B4-BE49-F238E27FC236}">
              <a16:creationId xmlns:a16="http://schemas.microsoft.com/office/drawing/2014/main" id="{0A2F7C08-4ADD-C08D-68D1-A07D6FF7747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0351" name="AutoShape 6" descr="digico d-rack 32x16 digital stage box 1">
          <a:extLst>
            <a:ext uri="{FF2B5EF4-FFF2-40B4-BE49-F238E27FC236}">
              <a16:creationId xmlns:a16="http://schemas.microsoft.com/office/drawing/2014/main" id="{2AA27654-B144-8742-DF5C-59C27F1C320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76" name="AutoShape 8" descr="Image result for digico d-rack">
          <a:extLst>
            <a:ext uri="{FF2B5EF4-FFF2-40B4-BE49-F238E27FC236}">
              <a16:creationId xmlns:a16="http://schemas.microsoft.com/office/drawing/2014/main" id="{13FB9CDB-7435-8F64-F82C-CAC18955C77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77" name="AutoShape 6" descr="digico d-rack 32x16 digital stage box 1">
          <a:extLst>
            <a:ext uri="{FF2B5EF4-FFF2-40B4-BE49-F238E27FC236}">
              <a16:creationId xmlns:a16="http://schemas.microsoft.com/office/drawing/2014/main" id="{F73DED87-8877-D9F2-6F90-76A656E6587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78" name="AutoShape 8" descr="Image result for digico d-rack">
          <a:extLst>
            <a:ext uri="{FF2B5EF4-FFF2-40B4-BE49-F238E27FC236}">
              <a16:creationId xmlns:a16="http://schemas.microsoft.com/office/drawing/2014/main" id="{6E0424D1-212B-847D-3453-B9CAACE93AB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79" name="AutoShape 6" descr="digico d-rack 32x16 digital stage box 1">
          <a:extLst>
            <a:ext uri="{FF2B5EF4-FFF2-40B4-BE49-F238E27FC236}">
              <a16:creationId xmlns:a16="http://schemas.microsoft.com/office/drawing/2014/main" id="{3AE043A2-31A8-03AC-E77B-95978409D77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80" name="AutoShape 8" descr="Image result for digico d-rack">
          <a:extLst>
            <a:ext uri="{FF2B5EF4-FFF2-40B4-BE49-F238E27FC236}">
              <a16:creationId xmlns:a16="http://schemas.microsoft.com/office/drawing/2014/main" id="{1864A21D-85B5-36EC-BAD2-DC67D42E71B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81" name="AutoShape 6" descr="digico d-rack 32x16 digital stage box 1">
          <a:extLst>
            <a:ext uri="{FF2B5EF4-FFF2-40B4-BE49-F238E27FC236}">
              <a16:creationId xmlns:a16="http://schemas.microsoft.com/office/drawing/2014/main" id="{79FE6D38-3434-7A48-3909-0B069A32DD3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82" name="AutoShape 8" descr="Image result for digico d-rack">
          <a:extLst>
            <a:ext uri="{FF2B5EF4-FFF2-40B4-BE49-F238E27FC236}">
              <a16:creationId xmlns:a16="http://schemas.microsoft.com/office/drawing/2014/main" id="{43736A2B-53A2-E215-B519-993D8FDE888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83" name="AutoShape 6" descr="digico d-rack 32x16 digital stage box 1">
          <a:extLst>
            <a:ext uri="{FF2B5EF4-FFF2-40B4-BE49-F238E27FC236}">
              <a16:creationId xmlns:a16="http://schemas.microsoft.com/office/drawing/2014/main" id="{1647458F-4ADD-BD7D-F920-23A0963F439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84" name="AutoShape 8" descr="Image result for digico d-rack">
          <a:extLst>
            <a:ext uri="{FF2B5EF4-FFF2-40B4-BE49-F238E27FC236}">
              <a16:creationId xmlns:a16="http://schemas.microsoft.com/office/drawing/2014/main" id="{2EFB5E76-0DA3-EBEC-F33D-B6238F30CC30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85" name="AutoShape 6" descr="digico d-rack 32x16 digital stage box 1">
          <a:extLst>
            <a:ext uri="{FF2B5EF4-FFF2-40B4-BE49-F238E27FC236}">
              <a16:creationId xmlns:a16="http://schemas.microsoft.com/office/drawing/2014/main" id="{0480D5CD-F7AE-E9CA-CAB7-33093CD51EC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86" name="AutoShape 8" descr="Image result for digico d-rack">
          <a:extLst>
            <a:ext uri="{FF2B5EF4-FFF2-40B4-BE49-F238E27FC236}">
              <a16:creationId xmlns:a16="http://schemas.microsoft.com/office/drawing/2014/main" id="{299220C8-EF29-C767-5CC8-FD040515CB1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87" name="AutoShape 6" descr="digico d-rack 32x16 digital stage box 1">
          <a:extLst>
            <a:ext uri="{FF2B5EF4-FFF2-40B4-BE49-F238E27FC236}">
              <a16:creationId xmlns:a16="http://schemas.microsoft.com/office/drawing/2014/main" id="{C62BAF06-32E9-F3AE-FD4A-F9DCA9DE117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88" name="AutoShape 8" descr="Image result for digico d-rack">
          <a:extLst>
            <a:ext uri="{FF2B5EF4-FFF2-40B4-BE49-F238E27FC236}">
              <a16:creationId xmlns:a16="http://schemas.microsoft.com/office/drawing/2014/main" id="{B6D3A432-6616-F097-917F-513D9CF43EF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89" name="AutoShape 6" descr="digico d-rack 32x16 digital stage box 1">
          <a:extLst>
            <a:ext uri="{FF2B5EF4-FFF2-40B4-BE49-F238E27FC236}">
              <a16:creationId xmlns:a16="http://schemas.microsoft.com/office/drawing/2014/main" id="{E1898C1F-C5D0-C4AA-96AC-0F374654345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90" name="AutoShape 8" descr="Image result for digico d-rack">
          <a:extLst>
            <a:ext uri="{FF2B5EF4-FFF2-40B4-BE49-F238E27FC236}">
              <a16:creationId xmlns:a16="http://schemas.microsoft.com/office/drawing/2014/main" id="{11C71FC8-C300-5AA6-7E2F-9A5D83443AD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91" name="AutoShape 6" descr="digico d-rack 32x16 digital stage box 1">
          <a:extLst>
            <a:ext uri="{FF2B5EF4-FFF2-40B4-BE49-F238E27FC236}">
              <a16:creationId xmlns:a16="http://schemas.microsoft.com/office/drawing/2014/main" id="{CC4C611A-AC08-26B2-11D3-2B08B79F33DA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92" name="AutoShape 8" descr="Image result for digico d-rack">
          <a:extLst>
            <a:ext uri="{FF2B5EF4-FFF2-40B4-BE49-F238E27FC236}">
              <a16:creationId xmlns:a16="http://schemas.microsoft.com/office/drawing/2014/main" id="{77C40A1E-29E5-6D26-729F-350F1B8E499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93" name="AutoShape 6" descr="digico d-rack 32x16 digital stage box 1">
          <a:extLst>
            <a:ext uri="{FF2B5EF4-FFF2-40B4-BE49-F238E27FC236}">
              <a16:creationId xmlns:a16="http://schemas.microsoft.com/office/drawing/2014/main" id="{98373981-A9F1-DEB0-7513-20AD18D779A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94" name="AutoShape 8" descr="Image result for digico d-rack">
          <a:extLst>
            <a:ext uri="{FF2B5EF4-FFF2-40B4-BE49-F238E27FC236}">
              <a16:creationId xmlns:a16="http://schemas.microsoft.com/office/drawing/2014/main" id="{50249439-139F-47C3-4ECB-646938074CD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95" name="AutoShape 6" descr="digico d-rack 32x16 digital stage box 1">
          <a:extLst>
            <a:ext uri="{FF2B5EF4-FFF2-40B4-BE49-F238E27FC236}">
              <a16:creationId xmlns:a16="http://schemas.microsoft.com/office/drawing/2014/main" id="{F8F6DFE0-D897-249F-36F7-36DE542FCD9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96" name="AutoShape 8" descr="Image result for digico d-rack">
          <a:extLst>
            <a:ext uri="{FF2B5EF4-FFF2-40B4-BE49-F238E27FC236}">
              <a16:creationId xmlns:a16="http://schemas.microsoft.com/office/drawing/2014/main" id="{FBE1ECB6-26C0-76C6-F12B-FBECDAE9853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97" name="AutoShape 6" descr="digico d-rack 32x16 digital stage box 1">
          <a:extLst>
            <a:ext uri="{FF2B5EF4-FFF2-40B4-BE49-F238E27FC236}">
              <a16:creationId xmlns:a16="http://schemas.microsoft.com/office/drawing/2014/main" id="{B30391F7-5E58-5EC4-8DF4-9B967ECB4AA1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98" name="AutoShape 8" descr="Image result for digico d-rack">
          <a:extLst>
            <a:ext uri="{FF2B5EF4-FFF2-40B4-BE49-F238E27FC236}">
              <a16:creationId xmlns:a16="http://schemas.microsoft.com/office/drawing/2014/main" id="{F865C9A0-2DF6-EA1A-CDB9-E311496F0CA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399" name="AutoShape 6" descr="digico d-rack 32x16 digital stage box 1">
          <a:extLst>
            <a:ext uri="{FF2B5EF4-FFF2-40B4-BE49-F238E27FC236}">
              <a16:creationId xmlns:a16="http://schemas.microsoft.com/office/drawing/2014/main" id="{BCA0B080-F1D9-650F-9F7A-1EB68EA9AD1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00" name="AutoShape 8" descr="Image result for digico d-rack">
          <a:extLst>
            <a:ext uri="{FF2B5EF4-FFF2-40B4-BE49-F238E27FC236}">
              <a16:creationId xmlns:a16="http://schemas.microsoft.com/office/drawing/2014/main" id="{B8EA78D1-8FC1-666C-DB49-2B2EFA4272D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01" name="AutoShape 6" descr="digico d-rack 32x16 digital stage box 1">
          <a:extLst>
            <a:ext uri="{FF2B5EF4-FFF2-40B4-BE49-F238E27FC236}">
              <a16:creationId xmlns:a16="http://schemas.microsoft.com/office/drawing/2014/main" id="{CE4DA0A6-3590-6195-592B-F50FFC3E6D75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02" name="AutoShape 8" descr="Image result for digico d-rack">
          <a:extLst>
            <a:ext uri="{FF2B5EF4-FFF2-40B4-BE49-F238E27FC236}">
              <a16:creationId xmlns:a16="http://schemas.microsoft.com/office/drawing/2014/main" id="{4B299914-A75E-2291-60F8-D467697DD68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03" name="AutoShape 6" descr="digico d-rack 32x16 digital stage box 1">
          <a:extLst>
            <a:ext uri="{FF2B5EF4-FFF2-40B4-BE49-F238E27FC236}">
              <a16:creationId xmlns:a16="http://schemas.microsoft.com/office/drawing/2014/main" id="{E0099E4B-44B3-108B-83D5-79ED30D1AD7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04" name="AutoShape 8" descr="Image result for digico d-rack">
          <a:extLst>
            <a:ext uri="{FF2B5EF4-FFF2-40B4-BE49-F238E27FC236}">
              <a16:creationId xmlns:a16="http://schemas.microsoft.com/office/drawing/2014/main" id="{9C30438A-5284-F416-9021-0E36D720DDC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05" name="AutoShape 6" descr="digico d-rack 32x16 digital stage box 1">
          <a:extLst>
            <a:ext uri="{FF2B5EF4-FFF2-40B4-BE49-F238E27FC236}">
              <a16:creationId xmlns:a16="http://schemas.microsoft.com/office/drawing/2014/main" id="{13275101-CAAA-38C8-4CAF-5346A08EC77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06" name="AutoShape 8" descr="Image result for digico d-rack">
          <a:extLst>
            <a:ext uri="{FF2B5EF4-FFF2-40B4-BE49-F238E27FC236}">
              <a16:creationId xmlns:a16="http://schemas.microsoft.com/office/drawing/2014/main" id="{91EA92AF-A276-4614-61C1-B954C386FA8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07" name="AutoShape 6" descr="digico d-rack 32x16 digital stage box 1">
          <a:extLst>
            <a:ext uri="{FF2B5EF4-FFF2-40B4-BE49-F238E27FC236}">
              <a16:creationId xmlns:a16="http://schemas.microsoft.com/office/drawing/2014/main" id="{6288CFAF-9149-32B9-F12B-A6D59A75A373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08" name="AutoShape 8" descr="Image result for digico d-rack">
          <a:extLst>
            <a:ext uri="{FF2B5EF4-FFF2-40B4-BE49-F238E27FC236}">
              <a16:creationId xmlns:a16="http://schemas.microsoft.com/office/drawing/2014/main" id="{414FF495-8F5C-51DE-B03B-9AE1983094E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09" name="AutoShape 6" descr="digico d-rack 32x16 digital stage box 1">
          <a:extLst>
            <a:ext uri="{FF2B5EF4-FFF2-40B4-BE49-F238E27FC236}">
              <a16:creationId xmlns:a16="http://schemas.microsoft.com/office/drawing/2014/main" id="{1C7A905E-7538-9FCB-AB20-6BD810F20F2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10" name="AutoShape 8" descr="Image result for digico d-rack">
          <a:extLst>
            <a:ext uri="{FF2B5EF4-FFF2-40B4-BE49-F238E27FC236}">
              <a16:creationId xmlns:a16="http://schemas.microsoft.com/office/drawing/2014/main" id="{83E63958-BA91-012F-6688-B9E55D3A424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11" name="AutoShape 6" descr="digico d-rack 32x16 digital stage box 1">
          <a:extLst>
            <a:ext uri="{FF2B5EF4-FFF2-40B4-BE49-F238E27FC236}">
              <a16:creationId xmlns:a16="http://schemas.microsoft.com/office/drawing/2014/main" id="{BF0A09D1-E051-0472-B626-2F15FB71E31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12" name="AutoShape 8" descr="Image result for digico d-rack">
          <a:extLst>
            <a:ext uri="{FF2B5EF4-FFF2-40B4-BE49-F238E27FC236}">
              <a16:creationId xmlns:a16="http://schemas.microsoft.com/office/drawing/2014/main" id="{E1E38EED-CB83-6A68-60C2-E184F242725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13" name="AutoShape 6" descr="digico d-rack 32x16 digital stage box 1">
          <a:extLst>
            <a:ext uri="{FF2B5EF4-FFF2-40B4-BE49-F238E27FC236}">
              <a16:creationId xmlns:a16="http://schemas.microsoft.com/office/drawing/2014/main" id="{DD458A84-2E93-DBD4-E255-06A9976032E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14" name="AutoShape 8" descr="Image result for digico d-rack">
          <a:extLst>
            <a:ext uri="{FF2B5EF4-FFF2-40B4-BE49-F238E27FC236}">
              <a16:creationId xmlns:a16="http://schemas.microsoft.com/office/drawing/2014/main" id="{A42FBDA4-7A8D-C7FC-7CE5-BA60A6A1453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15" name="AutoShape 6" descr="digico d-rack 32x16 digital stage box 1">
          <a:extLst>
            <a:ext uri="{FF2B5EF4-FFF2-40B4-BE49-F238E27FC236}">
              <a16:creationId xmlns:a16="http://schemas.microsoft.com/office/drawing/2014/main" id="{9A39C781-1DDA-30EB-8D0A-777658DB682E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16" name="AutoShape 8" descr="Image result for digico d-rack">
          <a:extLst>
            <a:ext uri="{FF2B5EF4-FFF2-40B4-BE49-F238E27FC236}">
              <a16:creationId xmlns:a16="http://schemas.microsoft.com/office/drawing/2014/main" id="{E039A317-B5BD-2469-7139-5D1E9A65D8C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17" name="AutoShape 6" descr="digico d-rack 32x16 digital stage box 1">
          <a:extLst>
            <a:ext uri="{FF2B5EF4-FFF2-40B4-BE49-F238E27FC236}">
              <a16:creationId xmlns:a16="http://schemas.microsoft.com/office/drawing/2014/main" id="{1DB5E870-5F5A-FA91-A641-5A807A922B09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18" name="AutoShape 8" descr="Image result for digico d-rack">
          <a:extLst>
            <a:ext uri="{FF2B5EF4-FFF2-40B4-BE49-F238E27FC236}">
              <a16:creationId xmlns:a16="http://schemas.microsoft.com/office/drawing/2014/main" id="{4C2EE3E6-7A05-F5D3-6288-28005CA91BB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19" name="AutoShape 6" descr="digico d-rack 32x16 digital stage box 1">
          <a:extLst>
            <a:ext uri="{FF2B5EF4-FFF2-40B4-BE49-F238E27FC236}">
              <a16:creationId xmlns:a16="http://schemas.microsoft.com/office/drawing/2014/main" id="{3C4B28EF-6071-A1BA-8084-88A375855A1F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20" name="AutoShape 8" descr="Image result for digico d-rack">
          <a:extLst>
            <a:ext uri="{FF2B5EF4-FFF2-40B4-BE49-F238E27FC236}">
              <a16:creationId xmlns:a16="http://schemas.microsoft.com/office/drawing/2014/main" id="{5F2375E1-FFBB-7833-87C1-DCB4729BE95B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21" name="AutoShape 6" descr="digico d-rack 32x16 digital stage box 1">
          <a:extLst>
            <a:ext uri="{FF2B5EF4-FFF2-40B4-BE49-F238E27FC236}">
              <a16:creationId xmlns:a16="http://schemas.microsoft.com/office/drawing/2014/main" id="{83CFD9BB-B1B9-0F98-84D8-F6E140E5792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22" name="AutoShape 8" descr="Image result for digico d-rack">
          <a:extLst>
            <a:ext uri="{FF2B5EF4-FFF2-40B4-BE49-F238E27FC236}">
              <a16:creationId xmlns:a16="http://schemas.microsoft.com/office/drawing/2014/main" id="{39EA94A3-F371-E75B-F449-1A92609435E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23" name="AutoShape 6" descr="digico d-rack 32x16 digital stage box 1">
          <a:extLst>
            <a:ext uri="{FF2B5EF4-FFF2-40B4-BE49-F238E27FC236}">
              <a16:creationId xmlns:a16="http://schemas.microsoft.com/office/drawing/2014/main" id="{2BB95D18-C7FA-B47B-CD87-04C2E044A94C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24" name="AutoShape 8" descr="Image result for digico d-rack">
          <a:extLst>
            <a:ext uri="{FF2B5EF4-FFF2-40B4-BE49-F238E27FC236}">
              <a16:creationId xmlns:a16="http://schemas.microsoft.com/office/drawing/2014/main" id="{E91E2114-1078-C65B-9E9C-DD8508BCD39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25" name="AutoShape 6" descr="digico d-rack 32x16 digital stage box 1">
          <a:extLst>
            <a:ext uri="{FF2B5EF4-FFF2-40B4-BE49-F238E27FC236}">
              <a16:creationId xmlns:a16="http://schemas.microsoft.com/office/drawing/2014/main" id="{BF15CD27-965B-4D38-D1BB-58EC50C6F00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26" name="AutoShape 8" descr="Image result for digico d-rack">
          <a:extLst>
            <a:ext uri="{FF2B5EF4-FFF2-40B4-BE49-F238E27FC236}">
              <a16:creationId xmlns:a16="http://schemas.microsoft.com/office/drawing/2014/main" id="{CB2A0EDA-2C44-1A0A-D06F-4B12A014CF9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27" name="AutoShape 6" descr="digico d-rack 32x16 digital stage box 1">
          <a:extLst>
            <a:ext uri="{FF2B5EF4-FFF2-40B4-BE49-F238E27FC236}">
              <a16:creationId xmlns:a16="http://schemas.microsoft.com/office/drawing/2014/main" id="{65F456DB-E8FB-C581-2753-8F70BE46D94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28" name="AutoShape 8" descr="Image result for digico d-rack">
          <a:extLst>
            <a:ext uri="{FF2B5EF4-FFF2-40B4-BE49-F238E27FC236}">
              <a16:creationId xmlns:a16="http://schemas.microsoft.com/office/drawing/2014/main" id="{4551B896-B6C7-ADEE-D42B-B96965D101EE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29" name="AutoShape 6" descr="digico d-rack 32x16 digital stage box 1">
          <a:extLst>
            <a:ext uri="{FF2B5EF4-FFF2-40B4-BE49-F238E27FC236}">
              <a16:creationId xmlns:a16="http://schemas.microsoft.com/office/drawing/2014/main" id="{BF017A4B-8F20-F8AE-7B31-FED375ADA3A2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30" name="AutoShape 8" descr="Image result for digico d-rack">
          <a:extLst>
            <a:ext uri="{FF2B5EF4-FFF2-40B4-BE49-F238E27FC236}">
              <a16:creationId xmlns:a16="http://schemas.microsoft.com/office/drawing/2014/main" id="{EC6C6FC7-1C62-1296-867A-6ECA169E165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31" name="AutoShape 6" descr="digico d-rack 32x16 digital stage box 1">
          <a:extLst>
            <a:ext uri="{FF2B5EF4-FFF2-40B4-BE49-F238E27FC236}">
              <a16:creationId xmlns:a16="http://schemas.microsoft.com/office/drawing/2014/main" id="{17B57D7B-08BA-B27C-D3A8-EF31C4AE9127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32" name="AutoShape 8" descr="Image result for digico d-rack">
          <a:extLst>
            <a:ext uri="{FF2B5EF4-FFF2-40B4-BE49-F238E27FC236}">
              <a16:creationId xmlns:a16="http://schemas.microsoft.com/office/drawing/2014/main" id="{B812142E-2BAB-D44A-B203-846F906FC908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33" name="AutoShape 6" descr="digico d-rack 32x16 digital stage box 1">
          <a:extLst>
            <a:ext uri="{FF2B5EF4-FFF2-40B4-BE49-F238E27FC236}">
              <a16:creationId xmlns:a16="http://schemas.microsoft.com/office/drawing/2014/main" id="{0F4A7826-5DBC-60D0-6C17-E2826531029D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34" name="AutoShape 8" descr="Image result for digico d-rack">
          <a:extLst>
            <a:ext uri="{FF2B5EF4-FFF2-40B4-BE49-F238E27FC236}">
              <a16:creationId xmlns:a16="http://schemas.microsoft.com/office/drawing/2014/main" id="{CC83AC91-90C7-9982-3F6F-364EFE2C83C6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35" name="AutoShape 6" descr="digico d-rack 32x16 digital stage box 1">
          <a:extLst>
            <a:ext uri="{FF2B5EF4-FFF2-40B4-BE49-F238E27FC236}">
              <a16:creationId xmlns:a16="http://schemas.microsoft.com/office/drawing/2014/main" id="{54BE59F2-0347-A2E4-FC8D-3FC9A3C772D4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333375</xdr:colOff>
      <xdr:row>67</xdr:row>
      <xdr:rowOff>76200</xdr:rowOff>
    </xdr:to>
    <xdr:sp macro="" textlink="">
      <xdr:nvSpPr>
        <xdr:cNvPr id="101436" name="AutoShape 8" descr="Image result for digico d-rack">
          <a:extLst>
            <a:ext uri="{FF2B5EF4-FFF2-40B4-BE49-F238E27FC236}">
              <a16:creationId xmlns:a16="http://schemas.microsoft.com/office/drawing/2014/main" id="{324D59CE-FCED-00D9-AF6B-1FC5B08C85D0}"/>
            </a:ext>
          </a:extLst>
        </xdr:cNvPr>
        <xdr:cNvSpPr>
          <a:spLocks noChangeAspect="1" noChangeArrowheads="1"/>
        </xdr:cNvSpPr>
      </xdr:nvSpPr>
      <xdr:spPr bwMode="auto">
        <a:xfrm>
          <a:off x="5305425" y="15916275"/>
          <a:ext cx="333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3623;&#3636;&#3607;&#3618;&#3634;&#3648;&#3586;&#3605;&#3616;&#3634;&#3588;&#3651;&#3605;&#3657;/3%20&#3585;&#3629;&#3591;&#3629;&#3629;&#3585;&#3649;&#3610;&#3610;&#3631;/&#3585;&#3635;&#3627;&#3609;&#3604;&#3619;&#3634;&#3588;&#3634;&#3585;&#3621;&#3634;&#3591;%207%20&#3585;&#3588;2554/PANG-NGA-KRABI-2/Documents%20and%20Settings/user/My%20Documents/WorkZ/&#3594;&#3633;&#3618;&#3609;&#3634;&#3607;-&#3607;&#3621;%2032%20&#3605;&#3629;&#3609;%201%20&#3626;&#3656;&#3623;&#3609;&#3607;&#3637;&#3656;%2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3623;&#3636;&#3607;&#3618;&#3634;&#3648;&#3586;&#3605;&#3616;&#3634;&#3588;&#3651;&#3605;&#3657;/3%20&#3585;&#3629;&#3591;&#3629;&#3629;&#3585;&#3649;&#3610;&#3610;&#3631;/&#3585;&#3635;&#3627;&#3609;&#3604;&#3619;&#3634;&#3588;&#3634;&#3585;&#3621;&#3634;&#3591;%207%20&#3585;&#3588;2554/kh/&#3619;&#3626;.&#3626;&#3607;.2%20&#3594;&#3640;&#3617;&#3594;&#3633;&#3618;/46&#3610;&#3634;&#3591;&#3614;&#3621;&#3637;%20&#3605;&#3629;&#3609;%201/&#3623;&#3591;&#3649;&#3627;&#3623;&#3609;&#3619;&#3629;&#3610;&#3609;&#3629;&#3585;/&#3594;&#3633;&#3618;&#3616;&#3641;&#3617;&#3636;%20%20-%20%20&#3649;&#3585;&#3657;&#3591;&#3588;&#3621;&#3657;&#3629;%20&#3626;&#3656;&#3623;&#3609;&#3607;&#3637;&#3656;%2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Desktop\&#3623;&#3591;&#3649;&#3627;&#3623;&#3609;&#3619;&#3629;&#3610;&#3609;&#3629;&#3585;\&#3594;&#3633;&#3618;&#3616;&#3641;&#3617;&#3636;%20%20-%20%20&#3649;&#3585;&#3657;&#3591;&#3588;&#3621;&#3657;&#3629;%20&#3626;&#3656;&#3623;&#3609;&#3607;&#3637;&#3656;%2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3623;&#3636;&#3607;&#3618;&#3634;&#3648;&#3586;&#3605;&#3616;&#3634;&#3588;&#3651;&#3605;&#3657;/3%20&#3585;&#3629;&#3591;&#3629;&#3629;&#3585;&#3649;&#3610;&#3610;&#3631;/&#3585;&#3635;&#3627;&#3609;&#3604;&#3619;&#3634;&#3588;&#3634;&#3585;&#3621;&#3634;&#3591;%207%20&#3585;&#3588;2554/&#3619;&#3623;&#3610;&#3619;&#3623;&#3617;&#3591;&#3634;&#3609;/&#3611;&#3619;&#3632;&#3648;&#3617;&#3636;&#3609;&#3619;&#3634;&#3588;&#3634;&#3605;&#3657;&#3609;&#3607;&#3640;&#3609;/&#3611;&#3619;&#3632;&#3617;&#3641;&#3621;50/&#3614;&#3633;&#3591;&#3591;&#3634;-&#3585;&#3619;&#3632;&#3610;&#3637;&#3656;2.2/Documents%20and%20Settings/user/My%20Documents/WorkZ/&#3594;&#3633;&#3618;&#3609;&#3634;&#3607;-&#3607;&#3621;%2032%20&#3605;&#3629;&#3609;%201%20&#3626;&#3656;&#3623;&#3609;&#3607;&#3637;&#3656;%2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&#3623;&#3636;&#3607;&#3618;&#3634;&#3648;&#3586;&#3605;&#3616;&#3634;&#3588;&#3651;&#3605;&#3657;/3%20&#3585;&#3629;&#3591;&#3629;&#3629;&#3585;&#3649;&#3610;&#3610;&#3631;/&#3585;&#3635;&#3627;&#3609;&#3604;&#3619;&#3634;&#3588;&#3634;&#3585;&#3621;&#3634;&#3591;%207%20&#3585;&#3588;2554/Documents%20and%20Settings/user/My%20Documents/WorkZ/&#3594;&#3633;&#3618;&#3609;&#3634;&#3607;-&#3607;&#3621;%2032%20&#3605;&#3629;&#3609;%201%20&#3626;&#3656;&#3623;&#3609;&#3607;&#3637;&#3656;%2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Administrator\Desktop\&#3608;&#3637;&#3619;&#3624;&#3633;&#3585;&#3604;&#3636;&#3660;\&#3619;&#3634;&#3588;&#3634;&#3585;&#3621;&#3634;&#3591;&#3619;&#3623;&#3617;&#3626;&#3634;&#3618;&#3607;&#3634;&#3591;%20&#3611;&#3637;&#3591;&#3610;&#3611;&#3619;&#3632;&#3617;&#3634;&#3603;%202547\&#3626;&#3634;&#3618;&#3649;&#3617;&#3656;&#3619;&#3636;&#3617;-&#3649;&#3617;&#3656;&#3649;&#3605;&#3591;%20&#3605;&#3629;&#3609;2%20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3626;&#3634;&#3618;&#3649;&#3617;&#3656;&#3649;&#3605;&#3591;-&#3613;&#3634;&#3591;(&#3624;&#3641;&#3609;&#3618;&#3660;&#3613;&#3638;&#3585;&#3621;&#3641;&#3585;&#3594;&#3657;&#3634;&#3591;)%20&#3605;&#3629;&#3609;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3626;&#3635;&#3648;&#3609;&#3634;&#3586;&#3629;&#3591;%20Pier%20Box%20Girder%20Bridge%20Height%2020%20m%20max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3608;&#3637;&#3619;&#3624;&#3633;&#3585;&#3604;&#3636;&#3660;\&#3619;&#3634;&#3588;&#3634;&#3585;&#3621;&#3634;&#3591;&#3619;&#3623;&#3617;&#3626;&#3634;&#3618;&#3607;&#3634;&#3591;%20&#3611;&#3637;&#3591;&#3610;&#3611;&#3619;&#3632;&#3617;&#3634;&#3603;%202547\&#3626;&#3634;&#3618;&#3649;&#3617;&#3656;&#3619;&#3636;&#3617;-&#3649;&#3617;&#3656;&#3649;&#3605;&#3591;%20&#3605;&#3629;&#3609;2%20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รายการ"/>
      <sheetName val="8 ข้อมูลเบื้องต้น"/>
      <sheetName val="10 ข้อมูลวัสดุ-ค่าดำเนิน"/>
      <sheetName val="11 ข้อมูลงานCon"/>
      <sheetName val="12 ข้อมูลงานไม้แบบ"/>
      <sheetName val="39"/>
      <sheetName val="40"/>
      <sheetName val="42.1"/>
      <sheetName val="42.2"/>
      <sheetName val="43"/>
      <sheetName val="44"/>
      <sheetName val="45.1"/>
      <sheetName val="45.2"/>
      <sheetName val="47.2 "/>
      <sheetName val="51"/>
      <sheetName val="53.1"/>
      <sheetName val="53.2"/>
      <sheetName val="64 (7)"/>
      <sheetName val="66"/>
      <sheetName val="71"/>
      <sheetName val="71 (2)"/>
      <sheetName val="71 (3)"/>
      <sheetName val="72"/>
      <sheetName val="116 (2)"/>
      <sheetName val="130"/>
      <sheetName val="135"/>
      <sheetName val="146"/>
      <sheetName val="148"/>
      <sheetName val="149"/>
      <sheetName val="150"/>
      <sheetName val="152"/>
      <sheetName val="172"/>
      <sheetName val="172.1"/>
      <sheetName val="173"/>
      <sheetName val="180"/>
      <sheetName val="181"/>
      <sheetName val="183"/>
      <sheetName val="183.1"/>
      <sheetName val="184"/>
      <sheetName val="189"/>
      <sheetName val="62 (7)"/>
      <sheetName val="62 (7-1)"/>
      <sheetName val="26"/>
      <sheetName val="31"/>
      <sheetName val="32"/>
      <sheetName val="นั่งร้าน"/>
      <sheetName val="สะพาน"/>
    </sheetNames>
    <sheetDataSet>
      <sheetData sheetId="0"/>
      <sheetData sheetId="1"/>
      <sheetData sheetId="2"/>
      <sheetData sheetId="3"/>
      <sheetData sheetId="4" refreshError="1">
        <row r="29">
          <cell r="W29">
            <v>112.29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(ของเรา)"/>
      <sheetName val="ราคาเบื้องต้น"/>
      <sheetName val="เวลาทำการ"/>
      <sheetName val="10 ข้อมูลวัสดุ-ค่าดำเนิน (2)"/>
      <sheetName val="ระยะขนส่ง"/>
      <sheetName val="11 ข้อมูลงานCon"/>
      <sheetName val="12 ข้อมูลงานไม้แบบ"/>
      <sheetName val="หมายเหตุ"/>
      <sheetName val="ประชาสัมพันธ์"/>
      <sheetName val="8 ข้อมูลเบื้องต้น"/>
      <sheetName val="1"/>
      <sheetName val="2"/>
      <sheetName val="3"/>
      <sheetName val="4"/>
      <sheetName val="44 (2)"/>
      <sheetName val="5"/>
      <sheetName val="6 "/>
      <sheetName val="48"/>
      <sheetName val="51"/>
      <sheetName val="53.2"/>
      <sheetName val="48 (3)"/>
      <sheetName val="62 (3)"/>
      <sheetName val="64 (3)"/>
      <sheetName val="62 (4)"/>
      <sheetName val="64 (4)"/>
      <sheetName val="66"/>
      <sheetName val="71"/>
      <sheetName val="68"/>
      <sheetName val="72 (2)"/>
      <sheetName val="73"/>
      <sheetName val="113"/>
      <sheetName val="113 (2)"/>
      <sheetName val="114 (2)"/>
      <sheetName val="114"/>
      <sheetName val="115"/>
      <sheetName val="115 (2)"/>
      <sheetName val="115 (3)"/>
      <sheetName val="116 (2)"/>
      <sheetName val="128"/>
      <sheetName val="148"/>
      <sheetName val="150"/>
      <sheetName val="151"/>
      <sheetName val="152"/>
      <sheetName val="171"/>
      <sheetName val="174 (2)"/>
      <sheetName val="172"/>
      <sheetName val="178"/>
      <sheetName val="180"/>
      <sheetName val="183"/>
      <sheetName val="185"/>
      <sheetName val="FACTOR F"/>
      <sheetName val="ราคากลาง"/>
      <sheetName val="62"/>
      <sheetName val="64"/>
      <sheetName val="62 (2)"/>
      <sheetName val="64 (2)"/>
      <sheetName val="29"/>
      <sheetName val="44"/>
      <sheetName val="77"/>
      <sheetName val="128 (2)"/>
      <sheetName val="81"/>
      <sheetName val="91"/>
      <sheetName val="116"/>
      <sheetName val="120"/>
      <sheetName val="129"/>
      <sheetName val="130"/>
      <sheetName val="135 (2)"/>
      <sheetName val="137"/>
      <sheetName val="139"/>
      <sheetName val="182"/>
      <sheetName val="146"/>
      <sheetName val="153"/>
      <sheetName val="154"/>
      <sheetName val="159"/>
      <sheetName val="160"/>
      <sheetName val="173"/>
      <sheetName val="181"/>
      <sheetName val="184"/>
      <sheetName val="187"/>
      <sheetName val="48 (2)"/>
      <sheetName val="ราคากลางหักค่าควบคุมงาน"/>
      <sheetName val="ใบเสนอราคา"/>
      <sheetName val="ราคากลางหลังปรับลด"/>
    </sheetNames>
    <sheetDataSet>
      <sheetData sheetId="0" refreshError="1">
        <row r="26">
          <cell r="G26">
            <v>1.17123048</v>
          </cell>
        </row>
        <row r="27">
          <cell r="G27">
            <v>1.2416378400000001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(ของเรา)"/>
      <sheetName val="ราคาเบื้องต้น"/>
      <sheetName val="เวลาทำการ"/>
      <sheetName val="10 ข้อมูลวัสดุ-ค่าดำเนิน (2)"/>
      <sheetName val="ระยะขนส่ง"/>
      <sheetName val="11 ข้อมูลงานCon"/>
      <sheetName val="12 ข้อมูลงานไม้แบบ"/>
      <sheetName val="หมายเหตุ"/>
      <sheetName val="ประชาสัมพันธ์"/>
      <sheetName val="8 ข้อมูลเบื้องต้น"/>
      <sheetName val="1"/>
      <sheetName val="2"/>
      <sheetName val="3"/>
      <sheetName val="4"/>
      <sheetName val="44 (2)"/>
      <sheetName val="5"/>
      <sheetName val="6 "/>
      <sheetName val="48"/>
      <sheetName val="51"/>
      <sheetName val="53.2"/>
      <sheetName val="48 (3)"/>
      <sheetName val="62 (3)"/>
      <sheetName val="64 (3)"/>
      <sheetName val="62 (4)"/>
      <sheetName val="64 (4)"/>
      <sheetName val="66"/>
      <sheetName val="71"/>
      <sheetName val="68"/>
      <sheetName val="72 (2)"/>
      <sheetName val="73"/>
      <sheetName val="113"/>
      <sheetName val="113 (2)"/>
      <sheetName val="114 (2)"/>
      <sheetName val="114"/>
      <sheetName val="115"/>
      <sheetName val="115 (2)"/>
      <sheetName val="115 (3)"/>
      <sheetName val="116 (2)"/>
      <sheetName val="128"/>
      <sheetName val="148"/>
      <sheetName val="150"/>
      <sheetName val="151"/>
      <sheetName val="152"/>
      <sheetName val="171"/>
      <sheetName val="174 (2)"/>
      <sheetName val="172"/>
      <sheetName val="178"/>
      <sheetName val="180"/>
      <sheetName val="183"/>
      <sheetName val="185"/>
      <sheetName val="FACTOR F"/>
      <sheetName val="ราคากลาง"/>
      <sheetName val="62"/>
      <sheetName val="64"/>
      <sheetName val="62 (2)"/>
      <sheetName val="64 (2)"/>
      <sheetName val="29"/>
      <sheetName val="44"/>
      <sheetName val="77"/>
      <sheetName val="128 (2)"/>
      <sheetName val="81"/>
      <sheetName val="91"/>
      <sheetName val="116"/>
      <sheetName val="120"/>
      <sheetName val="129"/>
      <sheetName val="130"/>
      <sheetName val="135 (2)"/>
      <sheetName val="137"/>
      <sheetName val="139"/>
      <sheetName val="182"/>
      <sheetName val="146"/>
      <sheetName val="153"/>
      <sheetName val="154"/>
      <sheetName val="159"/>
      <sheetName val="160"/>
      <sheetName val="173"/>
      <sheetName val="181"/>
      <sheetName val="184"/>
      <sheetName val="187"/>
      <sheetName val="48 (2)"/>
      <sheetName val="ราคากลางหักค่าควบคุมงาน"/>
      <sheetName val="ใบเสนอราคา"/>
      <sheetName val="ราคากลางหลังปรับลด"/>
    </sheetNames>
    <sheetDataSet>
      <sheetData sheetId="0" refreshError="1">
        <row r="27">
          <cell r="G27">
            <v>1.2416378400000001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รายการ"/>
      <sheetName val="8 ข้อมูลเบื้องต้น"/>
      <sheetName val="10 ข้อมูลวัสดุ-ค่าดำเนิน"/>
      <sheetName val="11 ข้อมูลงานCon"/>
      <sheetName val="12 ข้อมูลงานไม้แบบ"/>
      <sheetName val="39"/>
      <sheetName val="40"/>
      <sheetName val="42.1"/>
      <sheetName val="42.2"/>
      <sheetName val="43"/>
      <sheetName val="44"/>
      <sheetName val="45.1"/>
      <sheetName val="45.2"/>
      <sheetName val="47.2 "/>
      <sheetName val="51"/>
      <sheetName val="53.1"/>
      <sheetName val="53.2"/>
      <sheetName val="64 (7)"/>
      <sheetName val="66"/>
      <sheetName val="71"/>
      <sheetName val="71 (2)"/>
      <sheetName val="71 (3)"/>
      <sheetName val="72"/>
      <sheetName val="116 (2)"/>
      <sheetName val="130"/>
      <sheetName val="135"/>
      <sheetName val="146"/>
      <sheetName val="148"/>
      <sheetName val="149"/>
      <sheetName val="150"/>
      <sheetName val="152"/>
      <sheetName val="172"/>
      <sheetName val="172.1"/>
      <sheetName val="173"/>
      <sheetName val="180"/>
      <sheetName val="181"/>
      <sheetName val="183"/>
      <sheetName val="183.1"/>
      <sheetName val="184"/>
      <sheetName val="189"/>
      <sheetName val="62 (7)"/>
      <sheetName val="62 (7-1)"/>
      <sheetName val="26"/>
      <sheetName val="31"/>
      <sheetName val="32"/>
      <sheetName val="นั่งร้าน"/>
      <sheetName val="สะพาน"/>
    </sheetNames>
    <sheetDataSet>
      <sheetData sheetId="0" refreshError="1"/>
      <sheetData sheetId="1" refreshError="1"/>
      <sheetData sheetId="2" refreshError="1">
        <row r="15">
          <cell r="X15">
            <v>23831.83</v>
          </cell>
        </row>
        <row r="19">
          <cell r="X19">
            <v>28.75</v>
          </cell>
        </row>
      </sheetData>
      <sheetData sheetId="3" refreshError="1">
        <row r="30">
          <cell r="AB30">
            <v>182.41</v>
          </cell>
        </row>
      </sheetData>
      <sheetData sheetId="4" refreshError="1">
        <row r="29">
          <cell r="W29">
            <v>112.29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รายการ"/>
      <sheetName val="8 ข้อมูลเบื้องต้น"/>
      <sheetName val="10 ข้อมูลวัสดุ-ค่าดำเนิน"/>
      <sheetName val="11 ข้อมูลงานCon"/>
      <sheetName val="12 ข้อมูลงานไม้แบบ"/>
      <sheetName val="39"/>
      <sheetName val="40"/>
      <sheetName val="42.1"/>
      <sheetName val="42.2"/>
      <sheetName val="43"/>
      <sheetName val="44"/>
      <sheetName val="45.1"/>
      <sheetName val="45.2"/>
      <sheetName val="47.2 "/>
      <sheetName val="51"/>
      <sheetName val="53.1"/>
      <sheetName val="53.2"/>
      <sheetName val="64 (7)"/>
      <sheetName val="66"/>
      <sheetName val="71"/>
      <sheetName val="71 (2)"/>
      <sheetName val="71 (3)"/>
      <sheetName val="72"/>
      <sheetName val="116 (2)"/>
      <sheetName val="130"/>
      <sheetName val="135"/>
      <sheetName val="146"/>
      <sheetName val="148"/>
      <sheetName val="149"/>
      <sheetName val="150"/>
      <sheetName val="152"/>
      <sheetName val="172"/>
      <sheetName val="172.1"/>
      <sheetName val="173"/>
      <sheetName val="180"/>
      <sheetName val="181"/>
      <sheetName val="183"/>
      <sheetName val="183.1"/>
      <sheetName val="184"/>
      <sheetName val="189"/>
      <sheetName val="62 (7)"/>
      <sheetName val="62 (7-1)"/>
      <sheetName val="26"/>
      <sheetName val="31"/>
      <sheetName val="32"/>
      <sheetName val="นั่งร้าน"/>
      <sheetName val="สะพาน"/>
    </sheetNames>
    <sheetDataSet>
      <sheetData sheetId="0" refreshError="1"/>
      <sheetData sheetId="1" refreshError="1"/>
      <sheetData sheetId="2" refreshError="1">
        <row r="15">
          <cell r="X15">
            <v>23831.83</v>
          </cell>
        </row>
        <row r="19">
          <cell r="X19">
            <v>28.75</v>
          </cell>
        </row>
      </sheetData>
      <sheetData sheetId="3" refreshError="1">
        <row r="30">
          <cell r="AB30">
            <v>182.41</v>
          </cell>
        </row>
      </sheetData>
      <sheetData sheetId="4" refreshError="1">
        <row r="29">
          <cell r="W29">
            <v>112.29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บัญชีฯ(ทุน)"/>
      <sheetName val="ค่า F"/>
      <sheetName val="ระยะขนส่งวัสดุ"/>
      <sheetName val="ข้อมูลวัสดุก่อสร้างทาง"/>
      <sheetName val="8 ข้อมูลเบื้องต้น"/>
      <sheetName val="10 ข้อมูลวัสดุ-ค่าดำเนิน"/>
      <sheetName val="11 ข้อมูลงานCon"/>
      <sheetName val="12 ข้อมูลงานไม้แบบ"/>
      <sheetName val="40"/>
      <sheetName val="41.EXCAVATION"/>
      <sheetName val="42.1"/>
      <sheetName val="42.2 EMBANKMENT"/>
      <sheetName val="44"/>
      <sheetName val="45. SELECTED,SUBBASE"/>
      <sheetName val="48.BASE,Recyciing"/>
      <sheetName val="51.ASPHALT,PRIME,TACK"/>
      <sheetName val="53.2"/>
      <sheetName val="56"/>
      <sheetName val="62. BRIDGE"/>
      <sheetName val="63"/>
      <sheetName val="64"/>
      <sheetName val="64.1(อัดแรง)"/>
      <sheetName val="คานอัดแรง"/>
      <sheetName val="Approach"/>
      <sheetName val="67"/>
      <sheetName val="68"/>
      <sheetName val="69"/>
      <sheetName val="70.RC. BOX"/>
      <sheetName val="71.RC. PIPE (3)"/>
      <sheetName val="72"/>
      <sheetName val="73"/>
      <sheetName val="83.RC.MANHOLE"/>
      <sheetName val="116 (1)"/>
      <sheetName val="123"/>
      <sheetName val="130"/>
      <sheetName val="130.1"/>
      <sheetName val="149"/>
      <sheetName val="149.1"/>
      <sheetName val="150"/>
      <sheetName val="152"/>
      <sheetName val="154 "/>
      <sheetName val="156"/>
      <sheetName val="157"/>
      <sheetName val="158"/>
      <sheetName val="166"/>
      <sheetName val="167"/>
      <sheetName val="168"/>
      <sheetName val="173 "/>
      <sheetName val="173(1) "/>
      <sheetName val="173(2)"/>
      <sheetName val="180"/>
      <sheetName val="176"/>
      <sheetName val="182 "/>
      <sheetName val="183 "/>
      <sheetName val="TRAFFIC"/>
      <sheetName val="19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หลักเกณฑ์(2หน้า)"/>
      <sheetName val="ต้นทุน(10หน้า)"/>
      <sheetName val="BOQ.(10 หน้า)"/>
      <sheetName val="ค่า F"/>
      <sheetName val="1ระยะขนส่ง"/>
      <sheetName val="2ข้อมูลเบื้องต้น"/>
      <sheetName val="3ข้อมูลวัสดุ-ค่าดำเนิน"/>
      <sheetName val="4ข้อมูลงานCon"/>
      <sheetName val="5ข้อมูลงานไม้แบบ"/>
      <sheetName val="6Remove+Clear"/>
      <sheetName val="7Cut+Soft.R+Hart.R+Uns"/>
      <sheetName val="8Unsui+Soft"/>
      <sheetName val="9EMB."/>
      <sheetName val="10Fil.Islandl+Side"/>
      <sheetName val="11P.B.Fill"/>
      <sheetName val="12Selec+Subbase"/>
      <sheetName val="13Base+Recyc+Scari"/>
      <sheetName val="14Prime+Tack"/>
      <sheetName val="15ASP.Lev."/>
      <sheetName val="16Asphaltic"/>
      <sheetName val="17สะพาน"/>
      <sheetName val="(ไม่เอา)ทางเบี่ยง"/>
      <sheetName val="18สะพาน.ราคารวม"/>
      <sheetName val="19คานอัดแรง"/>
      <sheetName val="20สะพานต่อ"/>
      <sheetName val="21สะพานต่อราคารวม"/>
      <sheetName val="22B.Appro"/>
      <sheetName val="23,24R.C.BOX (2ตัว)"/>
      <sheetName val="25-27RC. PIPE(3หน้า)"/>
      <sheetName val="28,29Slope.Pro+Shot(2หน้า)"/>
      <sheetName val="30Per.Pipe+R.Fill"/>
      <sheetName val="31,32Catch.Baแบบพิเศษ"/>
      <sheetName val="33R.C.Ditch"/>
      <sheetName val="34D.Lining"/>
      <sheetName val="35Retain"/>
      <sheetName val="36Crub"/>
      <sheetName val="37ทางเท้า"/>
      <sheetName val="38SODDING"/>
      <sheetName val="39,40Barr.(2หน้า)"/>
      <sheetName val="41G.POST"/>
      <sheetName val="42หลักกิโล"/>
      <sheetName val="43แผ่นป้าย+เสา"/>
      <sheetName val="44เสาไฟกิ่งคู่"/>
      <sheetName val="45ไฟนีออน"/>
      <sheetName val="46,47ย้ายเสาไฟ(2หน้า)"/>
      <sheetName val="48ไฟ เขียว-แดง"/>
      <sheetName val="49สีตีเส้น+R.Stu+C.Mak"/>
      <sheetName val="50C.mark+Barricade"/>
      <sheetName val="51BUS STOP"/>
      <sheetName val="52ป้ายชั่วคราว+ด่าน"/>
      <sheetName val="11 ข้อมูลงานCon"/>
      <sheetName val="12 ข้อมูลงานไม้แบ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Worksheet"/>
      <sheetName val="data"/>
      <sheetName val="11 ข้อมูลงานCon"/>
      <sheetName val="10 ข้อมูลวัสดุ-ค่าดำเนิน"/>
      <sheetName val="12 ข้อมูลงานไม้แบบ"/>
    </sheetNames>
    <sheetDataSet>
      <sheetData sheetId="0" refreshError="1"/>
      <sheetData sheetId="1" refreshError="1">
        <row r="8">
          <cell r="L8">
            <v>7</v>
          </cell>
        </row>
      </sheetData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บัญชีฯ(ทุน)"/>
      <sheetName val="ค่า F"/>
      <sheetName val="ระยะขนส่งวัสดุ"/>
      <sheetName val="ข้อมูลวัสดุก่อสร้างทาง"/>
      <sheetName val="8 ข้อมูลเบื้องต้น"/>
      <sheetName val="10 ข้อมูลวัสดุ-ค่าดำเนิน"/>
      <sheetName val="11 ข้อมูลงานCon"/>
      <sheetName val="12 ข้อมูลงานไม้แบบ"/>
      <sheetName val="40"/>
      <sheetName val="41.EXCAVATION"/>
      <sheetName val="42.1"/>
      <sheetName val="42.2 EMBANKMENT"/>
      <sheetName val="44"/>
      <sheetName val="45. SELECTED,SUBBASE"/>
      <sheetName val="48.BASE,Recyciing"/>
      <sheetName val="51.ASPHALT,PRIME,TACK"/>
      <sheetName val="53.2"/>
      <sheetName val="56"/>
      <sheetName val="62. BRIDGE"/>
      <sheetName val="63"/>
      <sheetName val="64"/>
      <sheetName val="64.1(อัดแรง)"/>
      <sheetName val="คานอัดแรง"/>
      <sheetName val="Approach"/>
      <sheetName val="67"/>
      <sheetName val="68"/>
      <sheetName val="69"/>
      <sheetName val="70.RC. BOX"/>
      <sheetName val="71.RC. PIPE (3)"/>
      <sheetName val="72"/>
      <sheetName val="73"/>
      <sheetName val="83.RC.MANHOLE"/>
      <sheetName val="116 (1)"/>
      <sheetName val="123"/>
      <sheetName val="130"/>
      <sheetName val="130.1"/>
      <sheetName val="149"/>
      <sheetName val="149.1"/>
      <sheetName val="150"/>
      <sheetName val="152"/>
      <sheetName val="154 "/>
      <sheetName val="156"/>
      <sheetName val="157"/>
      <sheetName val="158"/>
      <sheetName val="166"/>
      <sheetName val="167"/>
      <sheetName val="168"/>
      <sheetName val="173 "/>
      <sheetName val="173(1) "/>
      <sheetName val="173(2)"/>
      <sheetName val="180"/>
      <sheetName val="176"/>
      <sheetName val="182 "/>
      <sheetName val="183 "/>
      <sheetName val="TRAFFIC"/>
      <sheetName val="19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1">
          <cell r="R11">
            <v>1705.86</v>
          </cell>
        </row>
      </sheetData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AF7B4-4A98-4AA4-955A-3C2A393EAAD4}">
  <dimension ref="A1:P7"/>
  <sheetViews>
    <sheetView tabSelected="1" view="pageBreakPreview" zoomScaleNormal="100" zoomScaleSheetLayoutView="100" workbookViewId="0">
      <selection activeCell="AB3" sqref="AB3"/>
    </sheetView>
  </sheetViews>
  <sheetFormatPr defaultRowHeight="21.75"/>
  <cols>
    <col min="15" max="15" width="4.42578125" customWidth="1"/>
    <col min="16" max="16" width="9.42578125" customWidth="1"/>
  </cols>
  <sheetData>
    <row r="1" spans="1:16" s="3" customFormat="1" ht="72"/>
    <row r="2" spans="1:16" s="3" customFormat="1" ht="72"/>
    <row r="3" spans="1:16" s="3" customFormat="1" ht="72">
      <c r="A3" s="382" t="s">
        <v>214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  <c r="P3" s="382"/>
    </row>
    <row r="4" spans="1:16" s="3" customFormat="1" ht="72">
      <c r="A4" s="380" t="s">
        <v>213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0"/>
      <c r="M4" s="380"/>
      <c r="N4" s="380"/>
      <c r="O4" s="380"/>
      <c r="P4" s="380"/>
    </row>
    <row r="5" spans="1:16" s="3" customFormat="1" ht="108.75" customHeight="1">
      <c r="A5" s="381" t="s">
        <v>390</v>
      </c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</row>
    <row r="6" spans="1:16" s="3" customFormat="1" ht="63.75" customHeight="1"/>
    <row r="7" spans="1:16" s="3" customFormat="1" ht="72">
      <c r="A7" s="379"/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79"/>
      <c r="P7" s="379"/>
    </row>
  </sheetData>
  <mergeCells count="4">
    <mergeCell ref="A7:P7"/>
    <mergeCell ref="A4:P4"/>
    <mergeCell ref="A5:P5"/>
    <mergeCell ref="A3:P3"/>
  </mergeCells>
  <pageMargins left="0.7" right="0.7" top="0.75" bottom="0.75" header="0.3" footer="0.3"/>
  <pageSetup paperSize="9" scale="9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6CD47-CF84-45FF-9951-EE977DB7B6D6}">
  <dimension ref="A1:HK22"/>
  <sheetViews>
    <sheetView view="pageBreakPreview" zoomScaleNormal="100" zoomScaleSheetLayoutView="100" workbookViewId="0">
      <selection activeCell="B11" sqref="B11"/>
    </sheetView>
  </sheetViews>
  <sheetFormatPr defaultColWidth="9" defaultRowHeight="21.75"/>
  <cols>
    <col min="1" max="1" width="9.42578125" style="6" customWidth="1"/>
    <col min="2" max="2" width="47.42578125" style="6" customWidth="1"/>
    <col min="3" max="3" width="17.28515625" style="6" customWidth="1"/>
    <col min="4" max="4" width="25.42578125" style="6" customWidth="1"/>
    <col min="5" max="16384" width="9" style="6"/>
  </cols>
  <sheetData>
    <row r="1" spans="1:4">
      <c r="A1" s="383" t="s">
        <v>23</v>
      </c>
      <c r="B1" s="383"/>
      <c r="C1" s="383"/>
      <c r="D1" s="383"/>
    </row>
    <row r="2" spans="1:4">
      <c r="A2" s="389" t="s">
        <v>380</v>
      </c>
      <c r="B2" s="389"/>
      <c r="C2" s="389"/>
      <c r="D2" s="389"/>
    </row>
    <row r="3" spans="1:4">
      <c r="A3" s="390" t="s">
        <v>381</v>
      </c>
      <c r="B3" s="390"/>
      <c r="C3" s="390"/>
      <c r="D3" s="390"/>
    </row>
    <row r="4" spans="1:4">
      <c r="A4" s="390" t="s">
        <v>382</v>
      </c>
      <c r="B4" s="390"/>
      <c r="C4" s="390"/>
      <c r="D4" s="390"/>
    </row>
    <row r="5" spans="1:4">
      <c r="A5" s="388" t="s">
        <v>383</v>
      </c>
      <c r="B5" s="388"/>
      <c r="C5" s="388"/>
      <c r="D5" s="30"/>
    </row>
    <row r="6" spans="1:4">
      <c r="A6" s="31" t="s">
        <v>373</v>
      </c>
      <c r="B6" s="31"/>
      <c r="C6" s="31"/>
      <c r="D6" s="31"/>
    </row>
    <row r="7" spans="1:4">
      <c r="A7" s="32"/>
      <c r="B7" s="32"/>
      <c r="C7" s="32"/>
      <c r="D7" s="32"/>
    </row>
    <row r="8" spans="1:4">
      <c r="A8" s="386" t="s">
        <v>7</v>
      </c>
      <c r="B8" s="386" t="s">
        <v>8</v>
      </c>
      <c r="C8" s="33" t="s">
        <v>20</v>
      </c>
      <c r="D8" s="33" t="s">
        <v>10</v>
      </c>
    </row>
    <row r="9" spans="1:4">
      <c r="A9" s="387"/>
      <c r="B9" s="387"/>
      <c r="C9" s="34" t="s">
        <v>21</v>
      </c>
      <c r="D9" s="34"/>
    </row>
    <row r="10" spans="1:4">
      <c r="A10" s="35">
        <v>1</v>
      </c>
      <c r="B10" s="36" t="str">
        <f>'ปร.5 (ก)'!B12</f>
        <v>งานสถาปัตย์</v>
      </c>
      <c r="C10" s="37">
        <f>SUM('ปร.5 (ก)'!C12)</f>
        <v>3919743.2823925242</v>
      </c>
      <c r="D10" s="38"/>
    </row>
    <row r="11" spans="1:4" ht="21" customHeight="1">
      <c r="A11" s="39">
        <v>2</v>
      </c>
      <c r="B11" s="40" t="str">
        <f>'ปร.5 (ก)'!B13</f>
        <v>งานระบบไฟฟ้า</v>
      </c>
      <c r="C11" s="41">
        <f>SUM('ปร.5 (ก)'!C13)</f>
        <v>425030</v>
      </c>
      <c r="D11" s="42"/>
    </row>
    <row r="12" spans="1:4">
      <c r="A12" s="39">
        <v>3</v>
      </c>
      <c r="B12" s="40" t="str">
        <f>'ปร.5 (ก)'!B14</f>
        <v>งานสุขภัณฑ์</v>
      </c>
      <c r="C12" s="41">
        <f>SUM('ปร.5 (ก)'!C14)</f>
        <v>149031.25</v>
      </c>
      <c r="D12" s="42"/>
    </row>
    <row r="13" spans="1:4">
      <c r="A13" s="39"/>
      <c r="B13" s="40"/>
      <c r="C13" s="41"/>
      <c r="D13" s="43"/>
    </row>
    <row r="14" spans="1:4">
      <c r="A14" s="44"/>
      <c r="B14" s="45" t="s">
        <v>384</v>
      </c>
      <c r="C14" s="46">
        <f>SUM('ปร.4 ก่อสร้าง'!I318)</f>
        <v>4493804.5323925242</v>
      </c>
      <c r="D14" s="43"/>
    </row>
    <row r="15" spans="1:4">
      <c r="A15" s="44"/>
      <c r="B15" s="45" t="s">
        <v>147</v>
      </c>
      <c r="C15" s="46">
        <f>C14*0.302</f>
        <v>1357128.9687825423</v>
      </c>
      <c r="D15" s="44"/>
    </row>
    <row r="16" spans="1:4">
      <c r="A16" s="39">
        <v>4</v>
      </c>
      <c r="B16" s="40" t="s">
        <v>355</v>
      </c>
      <c r="C16" s="46">
        <f>'ปร.4 ก่อสร้าง'!I336</f>
        <v>72230</v>
      </c>
      <c r="D16" s="43"/>
    </row>
    <row r="17" spans="1:219" ht="23.25">
      <c r="A17" s="39">
        <v>5</v>
      </c>
      <c r="B17" s="40" t="s">
        <v>24</v>
      </c>
      <c r="C17" s="46">
        <f>SUM('ปร.5 (ข)'!C11)</f>
        <v>5369983.5659813089</v>
      </c>
      <c r="D17" s="47"/>
    </row>
    <row r="18" spans="1:219">
      <c r="A18" s="48"/>
      <c r="B18" s="49" t="s">
        <v>25</v>
      </c>
      <c r="C18" s="50">
        <f>C17*0.07</f>
        <v>375898.84961869166</v>
      </c>
      <c r="D18" s="43"/>
    </row>
    <row r="19" spans="1:219">
      <c r="A19" s="384" t="s">
        <v>18</v>
      </c>
      <c r="B19" s="51" t="s">
        <v>26</v>
      </c>
      <c r="C19" s="52">
        <f>SUM(C14:C18)</f>
        <v>11669045.916775066</v>
      </c>
      <c r="D19" s="53"/>
    </row>
    <row r="20" spans="1:219" ht="22.5" thickBot="1">
      <c r="A20" s="385"/>
      <c r="B20" s="54" t="s">
        <v>27</v>
      </c>
      <c r="C20" s="55">
        <v>11669000</v>
      </c>
      <c r="D20" s="56"/>
    </row>
    <row r="21" spans="1:219" ht="22.5" thickTop="1">
      <c r="A21" s="57" t="s">
        <v>28</v>
      </c>
      <c r="B21" s="58" t="str">
        <f>BAHTTEXT(C20)</f>
        <v>สิบเอ็ดล้านหกแสนหกหมื่นเก้าพันบาทถ้วน</v>
      </c>
      <c r="C21" s="58"/>
      <c r="D21" s="59"/>
    </row>
    <row r="22" spans="1:219" ht="24">
      <c r="A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</row>
  </sheetData>
  <mergeCells count="8">
    <mergeCell ref="A1:D1"/>
    <mergeCell ref="A19:A20"/>
    <mergeCell ref="A8:A9"/>
    <mergeCell ref="B8:B9"/>
    <mergeCell ref="A5:C5"/>
    <mergeCell ref="A2:D2"/>
    <mergeCell ref="A3:D3"/>
    <mergeCell ref="A4:D4"/>
  </mergeCells>
  <printOptions horizontalCentered="1"/>
  <pageMargins left="0.62992125984251968" right="0.47244094488188981" top="0.62992125984251968" bottom="0.43307086614173229" header="0.31496062992125984" footer="0.31496062992125984"/>
  <pageSetup paperSize="9" orientation="portrait" r:id="rId1"/>
  <headerFooter>
    <oddHeader>&amp;Rแบบ ปร. 6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AC54B-6222-4D61-B0E9-2BFD9F3AB12A}">
  <sheetPr>
    <pageSetUpPr fitToPage="1"/>
  </sheetPr>
  <dimension ref="A1:IU27"/>
  <sheetViews>
    <sheetView view="pageBreakPreview" topLeftCell="A4" zoomScale="115" zoomScaleNormal="100" zoomScaleSheetLayoutView="115" workbookViewId="0">
      <selection activeCell="A26" sqref="A26:XFD39"/>
    </sheetView>
  </sheetViews>
  <sheetFormatPr defaultColWidth="9" defaultRowHeight="21.75"/>
  <cols>
    <col min="1" max="1" width="7" style="6" customWidth="1"/>
    <col min="2" max="2" width="38.5703125" style="6" customWidth="1"/>
    <col min="3" max="3" width="16.28515625" style="6" bestFit="1" customWidth="1"/>
    <col min="4" max="4" width="9.85546875" style="6" bestFit="1" customWidth="1"/>
    <col min="5" max="5" width="14.28515625" style="6" bestFit="1" customWidth="1"/>
    <col min="6" max="6" width="15.7109375" style="6" customWidth="1"/>
    <col min="7" max="7" width="13.42578125" style="6" bestFit="1" customWidth="1"/>
    <col min="8" max="16384" width="9" style="6"/>
  </cols>
  <sheetData>
    <row r="1" spans="1:7">
      <c r="A1" s="398" t="s">
        <v>13</v>
      </c>
      <c r="B1" s="398"/>
      <c r="C1" s="398"/>
      <c r="D1" s="398"/>
      <c r="E1" s="398"/>
      <c r="F1" s="398"/>
    </row>
    <row r="2" spans="1:7">
      <c r="A2" s="398" t="s">
        <v>79</v>
      </c>
      <c r="B2" s="398"/>
      <c r="C2" s="398"/>
      <c r="D2" s="398"/>
      <c r="E2" s="398"/>
      <c r="F2" s="398"/>
    </row>
    <row r="3" spans="1:7">
      <c r="A3" s="389" t="s">
        <v>380</v>
      </c>
      <c r="B3" s="389"/>
      <c r="C3" s="389"/>
      <c r="D3" s="389"/>
      <c r="E3" s="389"/>
      <c r="F3" s="389"/>
    </row>
    <row r="4" spans="1:7">
      <c r="A4" s="390" t="s">
        <v>381</v>
      </c>
      <c r="B4" s="390"/>
      <c r="C4" s="390"/>
      <c r="D4" s="390"/>
      <c r="E4" s="390"/>
      <c r="F4" s="390"/>
    </row>
    <row r="5" spans="1:7">
      <c r="A5" s="390" t="s">
        <v>382</v>
      </c>
      <c r="B5" s="390"/>
      <c r="C5" s="390"/>
      <c r="D5" s="390"/>
      <c r="E5" s="390"/>
      <c r="F5" s="390"/>
    </row>
    <row r="6" spans="1:7">
      <c r="A6" s="390" t="s">
        <v>335</v>
      </c>
      <c r="B6" s="390"/>
      <c r="C6" s="390"/>
      <c r="D6" s="390"/>
      <c r="E6" s="390"/>
      <c r="F6" s="390"/>
    </row>
    <row r="7" spans="1:7">
      <c r="A7" s="390" t="s">
        <v>374</v>
      </c>
      <c r="B7" s="390"/>
      <c r="C7" s="390"/>
      <c r="D7" s="390"/>
      <c r="E7" s="390"/>
      <c r="F7" s="390"/>
      <c r="G7" s="15"/>
    </row>
    <row r="8" spans="1:7">
      <c r="A8" s="396"/>
      <c r="B8" s="396"/>
      <c r="C8" s="396"/>
      <c r="D8" s="396"/>
      <c r="E8" s="396"/>
      <c r="F8" s="396"/>
      <c r="G8" s="16"/>
    </row>
    <row r="9" spans="1:7" s="24" customFormat="1">
      <c r="A9" s="60" t="s">
        <v>7</v>
      </c>
      <c r="B9" s="60" t="s">
        <v>8</v>
      </c>
      <c r="C9" s="60" t="s">
        <v>14</v>
      </c>
      <c r="D9" s="60" t="s">
        <v>15</v>
      </c>
      <c r="E9" s="61" t="s">
        <v>16</v>
      </c>
      <c r="F9" s="60" t="s">
        <v>10</v>
      </c>
    </row>
    <row r="10" spans="1:7" s="24" customFormat="1">
      <c r="A10" s="62"/>
      <c r="B10" s="62"/>
      <c r="C10" s="63" t="s">
        <v>17</v>
      </c>
      <c r="D10" s="62"/>
      <c r="E10" s="64" t="s">
        <v>17</v>
      </c>
      <c r="F10" s="62"/>
    </row>
    <row r="11" spans="1:7" ht="21" customHeight="1">
      <c r="A11" s="65"/>
      <c r="B11" s="66" t="s">
        <v>34</v>
      </c>
      <c r="C11" s="65"/>
      <c r="D11" s="394">
        <v>1.302</v>
      </c>
      <c r="E11" s="65"/>
      <c r="F11" s="65"/>
    </row>
    <row r="12" spans="1:7" ht="21" customHeight="1">
      <c r="A12" s="45">
        <v>1</v>
      </c>
      <c r="B12" s="67" t="s">
        <v>37</v>
      </c>
      <c r="C12" s="41">
        <f>SUM('ปร.4 ก่อสร้าง'!I185)</f>
        <v>3919743.2823925242</v>
      </c>
      <c r="D12" s="395"/>
      <c r="E12" s="41">
        <f>C12*D11</f>
        <v>5103505.7536750669</v>
      </c>
      <c r="F12" s="67"/>
    </row>
    <row r="13" spans="1:7" ht="21" customHeight="1">
      <c r="A13" s="45">
        <v>2</v>
      </c>
      <c r="B13" s="67" t="s">
        <v>36</v>
      </c>
      <c r="C13" s="41">
        <f>'ปร.4 ก่อสร้าง'!I305</f>
        <v>425030</v>
      </c>
      <c r="D13" s="395"/>
      <c r="E13" s="41">
        <f>C13*D11</f>
        <v>553389.06000000006</v>
      </c>
      <c r="F13" s="67"/>
    </row>
    <row r="14" spans="1:7" ht="21" customHeight="1">
      <c r="A14" s="45">
        <v>3</v>
      </c>
      <c r="B14" s="67" t="str">
        <f>'ปร.4 ก่อสร้าง'!B307</f>
        <v>งานสุขภัณฑ์</v>
      </c>
      <c r="C14" s="41">
        <f>'ปร.4 ก่อสร้าง'!I316</f>
        <v>149031.25</v>
      </c>
      <c r="D14" s="395"/>
      <c r="E14" s="41">
        <f>C14*D11</f>
        <v>194038.6875</v>
      </c>
      <c r="F14" s="67"/>
    </row>
    <row r="15" spans="1:7">
      <c r="A15" s="67"/>
      <c r="B15" s="68"/>
      <c r="C15" s="68"/>
      <c r="D15" s="67"/>
      <c r="E15" s="41"/>
      <c r="F15" s="67"/>
    </row>
    <row r="16" spans="1:7">
      <c r="A16" s="67"/>
      <c r="B16" s="45" t="s">
        <v>38</v>
      </c>
      <c r="C16" s="41"/>
      <c r="D16" s="67"/>
      <c r="E16" s="67"/>
      <c r="F16" s="67"/>
    </row>
    <row r="17" spans="1:255">
      <c r="A17" s="67"/>
      <c r="B17" s="67" t="s">
        <v>379</v>
      </c>
      <c r="C17" s="67"/>
      <c r="D17" s="67"/>
      <c r="E17" s="67"/>
      <c r="F17" s="67"/>
    </row>
    <row r="18" spans="1:255">
      <c r="A18" s="67"/>
      <c r="B18" s="67" t="s">
        <v>378</v>
      </c>
      <c r="C18" s="67"/>
      <c r="D18" s="67"/>
      <c r="E18" s="67"/>
      <c r="F18" s="67"/>
    </row>
    <row r="19" spans="1:255">
      <c r="A19" s="67"/>
      <c r="B19" s="67" t="s">
        <v>377</v>
      </c>
      <c r="C19" s="67"/>
      <c r="D19" s="67"/>
      <c r="E19" s="67"/>
      <c r="F19" s="67"/>
    </row>
    <row r="20" spans="1:255" ht="22.5" customHeight="1">
      <c r="A20" s="69"/>
      <c r="B20" s="69" t="s">
        <v>22</v>
      </c>
      <c r="C20" s="69"/>
      <c r="D20" s="69"/>
      <c r="E20" s="69"/>
      <c r="F20" s="69"/>
    </row>
    <row r="21" spans="1:255" ht="23.25">
      <c r="A21" s="391" t="s">
        <v>52</v>
      </c>
      <c r="B21" s="392"/>
      <c r="C21" s="392"/>
      <c r="D21" s="393"/>
      <c r="E21" s="70">
        <f>SUM(E11:E20)</f>
        <v>5850933.5011750665</v>
      </c>
      <c r="F21" s="71"/>
      <c r="G21" s="5"/>
    </row>
    <row r="22" spans="1:255" s="17" customFormat="1" ht="19.5">
      <c r="A22" s="72" t="s">
        <v>19</v>
      </c>
      <c r="B22" s="73" t="str">
        <f>BAHTTEXT(E21)</f>
        <v>ห้าล้านแปดแสนห้าหมื่นเก้าร้อยสามสิบสามบาทห้าสิบสตางค์</v>
      </c>
      <c r="C22" s="74"/>
      <c r="D22" s="74"/>
      <c r="E22" s="75"/>
      <c r="F22" s="76"/>
    </row>
    <row r="23" spans="1:255" s="17" customFormat="1" ht="19.5">
      <c r="A23" s="77"/>
      <c r="B23" s="78" t="s">
        <v>53</v>
      </c>
      <c r="C23" s="79">
        <v>0</v>
      </c>
      <c r="D23" s="80" t="s">
        <v>6</v>
      </c>
      <c r="E23" s="78"/>
      <c r="F23" s="81"/>
    </row>
    <row r="24" spans="1:255">
      <c r="A24" s="82"/>
      <c r="B24" s="78" t="s">
        <v>54</v>
      </c>
      <c r="C24" s="79">
        <v>0</v>
      </c>
      <c r="D24" s="80" t="s">
        <v>55</v>
      </c>
      <c r="E24" s="78"/>
      <c r="F24" s="81"/>
    </row>
    <row r="25" spans="1:255">
      <c r="A25" s="18"/>
      <c r="B25" s="18"/>
      <c r="C25" s="19"/>
      <c r="D25" s="20"/>
      <c r="E25" s="18"/>
      <c r="F25" s="18"/>
    </row>
    <row r="26" spans="1:255" ht="24">
      <c r="A26" s="397"/>
      <c r="B26" s="397"/>
      <c r="C26" s="397"/>
      <c r="D26" s="397"/>
      <c r="E26" s="397"/>
      <c r="F26" s="397"/>
      <c r="G26" s="23"/>
      <c r="H26" s="22"/>
      <c r="I26" s="22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</row>
    <row r="27" spans="1:255" ht="24">
      <c r="A27" s="397"/>
      <c r="B27" s="397"/>
      <c r="C27" s="397"/>
      <c r="D27" s="397"/>
      <c r="E27" s="397"/>
      <c r="F27" s="397"/>
    </row>
  </sheetData>
  <mergeCells count="12">
    <mergeCell ref="A7:F7"/>
    <mergeCell ref="A6:F6"/>
    <mergeCell ref="A1:F1"/>
    <mergeCell ref="A2:F2"/>
    <mergeCell ref="A3:F3"/>
    <mergeCell ref="A4:F4"/>
    <mergeCell ref="A5:F5"/>
    <mergeCell ref="A21:D21"/>
    <mergeCell ref="D11:D14"/>
    <mergeCell ref="A8:F8"/>
    <mergeCell ref="A27:F27"/>
    <mergeCell ref="A26:F26"/>
  </mergeCells>
  <phoneticPr fontId="0" type="noConversion"/>
  <printOptions horizontalCentered="1"/>
  <pageMargins left="0.62992125984251968" right="0.47244094488188981" top="0.62992125984251968" bottom="3.937007874015748E-2" header="0.31496062992125984" footer="0.31496062992125984"/>
  <pageSetup paperSize="9" fitToWidth="0" orientation="portrait" r:id="rId1"/>
  <headerFooter alignWithMargins="0">
    <oddHeader>&amp;Rแบบ ปร. 5(ก)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686D5-B4E3-4878-94F7-0ED8FBED8FAE}">
  <dimension ref="A1:HR24"/>
  <sheetViews>
    <sheetView view="pageBreakPreview" zoomScale="115" zoomScaleNormal="100" zoomScaleSheetLayoutView="115" workbookViewId="0">
      <selection activeCell="A23" sqref="A23:XFD36"/>
    </sheetView>
  </sheetViews>
  <sheetFormatPr defaultColWidth="9" defaultRowHeight="21.75"/>
  <cols>
    <col min="1" max="1" width="7" style="6" customWidth="1"/>
    <col min="2" max="2" width="37.140625" style="6" customWidth="1"/>
    <col min="3" max="3" width="16.28515625" style="6" bestFit="1" customWidth="1"/>
    <col min="4" max="4" width="9.85546875" style="6" bestFit="1" customWidth="1"/>
    <col min="5" max="5" width="14.28515625" style="6" bestFit="1" customWidth="1"/>
    <col min="6" max="6" width="16.140625" style="6" customWidth="1"/>
    <col min="7" max="16384" width="9" style="6"/>
  </cols>
  <sheetData>
    <row r="1" spans="1:6">
      <c r="A1" s="398" t="s">
        <v>30</v>
      </c>
      <c r="B1" s="398"/>
      <c r="C1" s="398"/>
      <c r="D1" s="398"/>
      <c r="E1" s="398"/>
      <c r="F1" s="398"/>
    </row>
    <row r="2" spans="1:6">
      <c r="A2" s="398" t="s">
        <v>79</v>
      </c>
      <c r="B2" s="398"/>
      <c r="C2" s="398"/>
      <c r="D2" s="398"/>
      <c r="E2" s="398"/>
      <c r="F2" s="398"/>
    </row>
    <row r="3" spans="1:6">
      <c r="A3" s="389" t="s">
        <v>380</v>
      </c>
      <c r="B3" s="389"/>
      <c r="C3" s="389"/>
      <c r="D3" s="389"/>
      <c r="E3" s="389"/>
      <c r="F3" s="389"/>
    </row>
    <row r="4" spans="1:6">
      <c r="A4" s="390" t="s">
        <v>386</v>
      </c>
      <c r="B4" s="390"/>
      <c r="C4" s="390"/>
      <c r="D4" s="390"/>
      <c r="E4" s="390"/>
      <c r="F4" s="390"/>
    </row>
    <row r="5" spans="1:6">
      <c r="A5" s="390" t="s">
        <v>387</v>
      </c>
      <c r="B5" s="390"/>
      <c r="C5" s="390"/>
      <c r="D5" s="390"/>
      <c r="E5" s="390"/>
      <c r="F5" s="390"/>
    </row>
    <row r="6" spans="1:6">
      <c r="A6" s="390" t="s">
        <v>335</v>
      </c>
      <c r="B6" s="390"/>
      <c r="C6" s="390"/>
      <c r="D6" s="390"/>
      <c r="E6" s="390"/>
      <c r="F6" s="390"/>
    </row>
    <row r="7" spans="1:6">
      <c r="A7" s="390" t="s">
        <v>374</v>
      </c>
      <c r="B7" s="390"/>
      <c r="C7" s="390"/>
      <c r="D7" s="390"/>
      <c r="E7" s="390"/>
      <c r="F7" s="390"/>
    </row>
    <row r="8" spans="1:6" ht="16.5" customHeight="1">
      <c r="A8" s="83"/>
      <c r="B8" s="83"/>
      <c r="C8" s="83"/>
      <c r="D8" s="83"/>
      <c r="E8" s="83"/>
      <c r="F8" s="83"/>
    </row>
    <row r="9" spans="1:6" s="24" customFormat="1">
      <c r="A9" s="60" t="s">
        <v>7</v>
      </c>
      <c r="B9" s="60" t="s">
        <v>8</v>
      </c>
      <c r="C9" s="61" t="s">
        <v>14</v>
      </c>
      <c r="D9" s="60" t="s">
        <v>31</v>
      </c>
      <c r="E9" s="60" t="s">
        <v>16</v>
      </c>
      <c r="F9" s="60" t="s">
        <v>10</v>
      </c>
    </row>
    <row r="10" spans="1:6" s="24" customFormat="1">
      <c r="A10" s="62"/>
      <c r="B10" s="62"/>
      <c r="C10" s="64" t="s">
        <v>17</v>
      </c>
      <c r="D10" s="63" t="s">
        <v>32</v>
      </c>
      <c r="E10" s="63" t="s">
        <v>17</v>
      </c>
      <c r="F10" s="62"/>
    </row>
    <row r="11" spans="1:6">
      <c r="A11" s="84">
        <v>1</v>
      </c>
      <c r="B11" s="36" t="s">
        <v>33</v>
      </c>
      <c r="C11" s="85">
        <f>SUM(งานครุภันฑ์!I95)</f>
        <v>5369983.5659813089</v>
      </c>
      <c r="D11" s="36">
        <v>1.07</v>
      </c>
      <c r="E11" s="86">
        <f>C11*D11</f>
        <v>5745882.4156000009</v>
      </c>
      <c r="F11" s="36"/>
    </row>
    <row r="12" spans="1:6">
      <c r="A12" s="67"/>
      <c r="B12" s="67"/>
      <c r="C12" s="68"/>
      <c r="D12" s="67"/>
      <c r="E12" s="86"/>
      <c r="F12" s="67"/>
    </row>
    <row r="13" spans="1:6">
      <c r="A13" s="67"/>
      <c r="B13" s="67"/>
      <c r="C13" s="67"/>
      <c r="D13" s="67"/>
      <c r="E13" s="67"/>
      <c r="F13" s="67"/>
    </row>
    <row r="14" spans="1:6">
      <c r="A14" s="67"/>
      <c r="B14" s="67"/>
      <c r="C14" s="67"/>
      <c r="D14" s="67"/>
      <c r="E14" s="67"/>
      <c r="F14" s="67"/>
    </row>
    <row r="15" spans="1:6">
      <c r="A15" s="67"/>
      <c r="B15" s="67"/>
      <c r="C15" s="67"/>
      <c r="D15" s="67"/>
      <c r="E15" s="67"/>
      <c r="F15" s="67"/>
    </row>
    <row r="16" spans="1:6">
      <c r="A16" s="67"/>
      <c r="B16" s="67"/>
      <c r="C16" s="67"/>
      <c r="D16" s="67"/>
      <c r="E16" s="67"/>
      <c r="F16" s="67"/>
    </row>
    <row r="17" spans="1:226">
      <c r="A17" s="69"/>
      <c r="B17" s="69"/>
      <c r="C17" s="69"/>
      <c r="D17" s="69"/>
      <c r="E17" s="69"/>
      <c r="F17" s="69"/>
    </row>
    <row r="18" spans="1:226" ht="22.5" thickBot="1">
      <c r="A18" s="87"/>
      <c r="B18" s="399" t="s">
        <v>52</v>
      </c>
      <c r="C18" s="400"/>
      <c r="D18" s="401"/>
      <c r="E18" s="88">
        <f>SUM(E11:E17)</f>
        <v>5745882.4156000009</v>
      </c>
      <c r="F18" s="89"/>
    </row>
    <row r="19" spans="1:226" ht="22.5" thickTop="1">
      <c r="A19" s="72" t="s">
        <v>19</v>
      </c>
      <c r="B19" s="90" t="str">
        <f>BAHTTEXT(E18)</f>
        <v>ห้าล้านเจ็ดแสนสี่หมื่นห้าพันแปดร้อยแปดสิบสองบาทสี่สิบสองสตางค์</v>
      </c>
      <c r="C19" s="75"/>
      <c r="D19" s="75"/>
      <c r="E19" s="75"/>
      <c r="F19" s="76"/>
    </row>
    <row r="20" spans="1:226" s="17" customFormat="1" ht="19.5">
      <c r="A20" s="77"/>
      <c r="B20" s="78" t="s">
        <v>56</v>
      </c>
      <c r="C20" s="79">
        <v>0</v>
      </c>
      <c r="D20" s="80" t="s">
        <v>6</v>
      </c>
      <c r="E20" s="78"/>
      <c r="F20" s="81"/>
    </row>
    <row r="21" spans="1:226" s="17" customFormat="1" ht="19.5">
      <c r="A21" s="82"/>
      <c r="B21" s="78" t="s">
        <v>54</v>
      </c>
      <c r="C21" s="79">
        <v>0</v>
      </c>
      <c r="D21" s="80" t="s">
        <v>55</v>
      </c>
      <c r="E21" s="78"/>
      <c r="F21" s="81"/>
    </row>
    <row r="23" spans="1:226" ht="24">
      <c r="A23" s="397"/>
      <c r="B23" s="397"/>
      <c r="C23" s="397"/>
      <c r="D23" s="397"/>
      <c r="E23" s="397"/>
      <c r="F23" s="397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</row>
    <row r="24" spans="1:226" ht="24">
      <c r="A24" s="397"/>
      <c r="B24" s="397"/>
      <c r="C24" s="397"/>
      <c r="D24" s="397"/>
      <c r="E24" s="397"/>
      <c r="F24" s="397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</row>
  </sheetData>
  <mergeCells count="10">
    <mergeCell ref="A1:F1"/>
    <mergeCell ref="A2:F2"/>
    <mergeCell ref="A3:F3"/>
    <mergeCell ref="A4:F4"/>
    <mergeCell ref="A5:F5"/>
    <mergeCell ref="A6:F6"/>
    <mergeCell ref="A24:F24"/>
    <mergeCell ref="A7:F7"/>
    <mergeCell ref="B18:D18"/>
    <mergeCell ref="A23:F23"/>
  </mergeCells>
  <printOptions horizontalCentered="1"/>
  <pageMargins left="0.62992125984251968" right="0.47244094488188981" top="0.62992125984251968" bottom="0.43307086614173229" header="0.31496062992125984" footer="0.31496062992125984"/>
  <pageSetup paperSize="9" scale="99" orientation="portrait" r:id="rId1"/>
  <headerFooter alignWithMargins="0">
    <oddHeader>&amp;Rแบบ ปร. 5(ข)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29D5A-2A52-4390-AB9E-24D477A045B1}">
  <sheetPr>
    <pageSetUpPr fitToPage="1"/>
  </sheetPr>
  <dimension ref="A1:D25"/>
  <sheetViews>
    <sheetView topLeftCell="A14" workbookViewId="0">
      <selection activeCell="B31" sqref="B31"/>
    </sheetView>
  </sheetViews>
  <sheetFormatPr defaultColWidth="10.28515625" defaultRowHeight="20.25"/>
  <cols>
    <col min="1" max="1" width="10.85546875" style="29" customWidth="1"/>
    <col min="2" max="2" width="63.7109375" style="29" customWidth="1"/>
    <col min="3" max="3" width="10" style="29" bestFit="1" customWidth="1"/>
    <col min="4" max="4" width="15.140625" style="29" customWidth="1"/>
    <col min="5" max="248" width="10.28515625" style="29"/>
    <col min="249" max="249" width="10.85546875" style="29" customWidth="1"/>
    <col min="250" max="250" width="92.85546875" style="29" customWidth="1"/>
    <col min="251" max="251" width="34.42578125" style="29" customWidth="1"/>
    <col min="252" max="252" width="24.85546875" style="29" customWidth="1"/>
    <col min="253" max="504" width="10.28515625" style="29"/>
    <col min="505" max="505" width="10.85546875" style="29" customWidth="1"/>
    <col min="506" max="506" width="92.85546875" style="29" customWidth="1"/>
    <col min="507" max="507" width="34.42578125" style="29" customWidth="1"/>
    <col min="508" max="508" width="24.85546875" style="29" customWidth="1"/>
    <col min="509" max="760" width="10.28515625" style="29"/>
    <col min="761" max="761" width="10.85546875" style="29" customWidth="1"/>
    <col min="762" max="762" width="92.85546875" style="29" customWidth="1"/>
    <col min="763" max="763" width="34.42578125" style="29" customWidth="1"/>
    <col min="764" max="764" width="24.85546875" style="29" customWidth="1"/>
    <col min="765" max="1016" width="10.28515625" style="29"/>
    <col min="1017" max="1017" width="10.85546875" style="29" customWidth="1"/>
    <col min="1018" max="1018" width="92.85546875" style="29" customWidth="1"/>
    <col min="1019" max="1019" width="34.42578125" style="29" customWidth="1"/>
    <col min="1020" max="1020" width="24.85546875" style="29" customWidth="1"/>
    <col min="1021" max="1272" width="10.28515625" style="29"/>
    <col min="1273" max="1273" width="10.85546875" style="29" customWidth="1"/>
    <col min="1274" max="1274" width="92.85546875" style="29" customWidth="1"/>
    <col min="1275" max="1275" width="34.42578125" style="29" customWidth="1"/>
    <col min="1276" max="1276" width="24.85546875" style="29" customWidth="1"/>
    <col min="1277" max="1528" width="10.28515625" style="29"/>
    <col min="1529" max="1529" width="10.85546875" style="29" customWidth="1"/>
    <col min="1530" max="1530" width="92.85546875" style="29" customWidth="1"/>
    <col min="1531" max="1531" width="34.42578125" style="29" customWidth="1"/>
    <col min="1532" max="1532" width="24.85546875" style="29" customWidth="1"/>
    <col min="1533" max="1784" width="10.28515625" style="29"/>
    <col min="1785" max="1785" width="10.85546875" style="29" customWidth="1"/>
    <col min="1786" max="1786" width="92.85546875" style="29" customWidth="1"/>
    <col min="1787" max="1787" width="34.42578125" style="29" customWidth="1"/>
    <col min="1788" max="1788" width="24.85546875" style="29" customWidth="1"/>
    <col min="1789" max="2040" width="10.28515625" style="29"/>
    <col min="2041" max="2041" width="10.85546875" style="29" customWidth="1"/>
    <col min="2042" max="2042" width="92.85546875" style="29" customWidth="1"/>
    <col min="2043" max="2043" width="34.42578125" style="29" customWidth="1"/>
    <col min="2044" max="2044" width="24.85546875" style="29" customWidth="1"/>
    <col min="2045" max="2296" width="10.28515625" style="29"/>
    <col min="2297" max="2297" width="10.85546875" style="29" customWidth="1"/>
    <col min="2298" max="2298" width="92.85546875" style="29" customWidth="1"/>
    <col min="2299" max="2299" width="34.42578125" style="29" customWidth="1"/>
    <col min="2300" max="2300" width="24.85546875" style="29" customWidth="1"/>
    <col min="2301" max="2552" width="10.28515625" style="29"/>
    <col min="2553" max="2553" width="10.85546875" style="29" customWidth="1"/>
    <col min="2554" max="2554" width="92.85546875" style="29" customWidth="1"/>
    <col min="2555" max="2555" width="34.42578125" style="29" customWidth="1"/>
    <col min="2556" max="2556" width="24.85546875" style="29" customWidth="1"/>
    <col min="2557" max="2808" width="10.28515625" style="29"/>
    <col min="2809" max="2809" width="10.85546875" style="29" customWidth="1"/>
    <col min="2810" max="2810" width="92.85546875" style="29" customWidth="1"/>
    <col min="2811" max="2811" width="34.42578125" style="29" customWidth="1"/>
    <col min="2812" max="2812" width="24.85546875" style="29" customWidth="1"/>
    <col min="2813" max="3064" width="10.28515625" style="29"/>
    <col min="3065" max="3065" width="10.85546875" style="29" customWidth="1"/>
    <col min="3066" max="3066" width="92.85546875" style="29" customWidth="1"/>
    <col min="3067" max="3067" width="34.42578125" style="29" customWidth="1"/>
    <col min="3068" max="3068" width="24.85546875" style="29" customWidth="1"/>
    <col min="3069" max="3320" width="10.28515625" style="29"/>
    <col min="3321" max="3321" width="10.85546875" style="29" customWidth="1"/>
    <col min="3322" max="3322" width="92.85546875" style="29" customWidth="1"/>
    <col min="3323" max="3323" width="34.42578125" style="29" customWidth="1"/>
    <col min="3324" max="3324" width="24.85546875" style="29" customWidth="1"/>
    <col min="3325" max="3576" width="10.28515625" style="29"/>
    <col min="3577" max="3577" width="10.85546875" style="29" customWidth="1"/>
    <col min="3578" max="3578" width="92.85546875" style="29" customWidth="1"/>
    <col min="3579" max="3579" width="34.42578125" style="29" customWidth="1"/>
    <col min="3580" max="3580" width="24.85546875" style="29" customWidth="1"/>
    <col min="3581" max="3832" width="10.28515625" style="29"/>
    <col min="3833" max="3833" width="10.85546875" style="29" customWidth="1"/>
    <col min="3834" max="3834" width="92.85546875" style="29" customWidth="1"/>
    <col min="3835" max="3835" width="34.42578125" style="29" customWidth="1"/>
    <col min="3836" max="3836" width="24.85546875" style="29" customWidth="1"/>
    <col min="3837" max="4088" width="10.28515625" style="29"/>
    <col min="4089" max="4089" width="10.85546875" style="29" customWidth="1"/>
    <col min="4090" max="4090" width="92.85546875" style="29" customWidth="1"/>
    <col min="4091" max="4091" width="34.42578125" style="29" customWidth="1"/>
    <col min="4092" max="4092" width="24.85546875" style="29" customWidth="1"/>
    <col min="4093" max="4344" width="10.28515625" style="29"/>
    <col min="4345" max="4345" width="10.85546875" style="29" customWidth="1"/>
    <col min="4346" max="4346" width="92.85546875" style="29" customWidth="1"/>
    <col min="4347" max="4347" width="34.42578125" style="29" customWidth="1"/>
    <col min="4348" max="4348" width="24.85546875" style="29" customWidth="1"/>
    <col min="4349" max="4600" width="10.28515625" style="29"/>
    <col min="4601" max="4601" width="10.85546875" style="29" customWidth="1"/>
    <col min="4602" max="4602" width="92.85546875" style="29" customWidth="1"/>
    <col min="4603" max="4603" width="34.42578125" style="29" customWidth="1"/>
    <col min="4604" max="4604" width="24.85546875" style="29" customWidth="1"/>
    <col min="4605" max="4856" width="10.28515625" style="29"/>
    <col min="4857" max="4857" width="10.85546875" style="29" customWidth="1"/>
    <col min="4858" max="4858" width="92.85546875" style="29" customWidth="1"/>
    <col min="4859" max="4859" width="34.42578125" style="29" customWidth="1"/>
    <col min="4860" max="4860" width="24.85546875" style="29" customWidth="1"/>
    <col min="4861" max="5112" width="10.28515625" style="29"/>
    <col min="5113" max="5113" width="10.85546875" style="29" customWidth="1"/>
    <col min="5114" max="5114" width="92.85546875" style="29" customWidth="1"/>
    <col min="5115" max="5115" width="34.42578125" style="29" customWidth="1"/>
    <col min="5116" max="5116" width="24.85546875" style="29" customWidth="1"/>
    <col min="5117" max="5368" width="10.28515625" style="29"/>
    <col min="5369" max="5369" width="10.85546875" style="29" customWidth="1"/>
    <col min="5370" max="5370" width="92.85546875" style="29" customWidth="1"/>
    <col min="5371" max="5371" width="34.42578125" style="29" customWidth="1"/>
    <col min="5372" max="5372" width="24.85546875" style="29" customWidth="1"/>
    <col min="5373" max="5624" width="10.28515625" style="29"/>
    <col min="5625" max="5625" width="10.85546875" style="29" customWidth="1"/>
    <col min="5626" max="5626" width="92.85546875" style="29" customWidth="1"/>
    <col min="5627" max="5627" width="34.42578125" style="29" customWidth="1"/>
    <col min="5628" max="5628" width="24.85546875" style="29" customWidth="1"/>
    <col min="5629" max="5880" width="10.28515625" style="29"/>
    <col min="5881" max="5881" width="10.85546875" style="29" customWidth="1"/>
    <col min="5882" max="5882" width="92.85546875" style="29" customWidth="1"/>
    <col min="5883" max="5883" width="34.42578125" style="29" customWidth="1"/>
    <col min="5884" max="5884" width="24.85546875" style="29" customWidth="1"/>
    <col min="5885" max="6136" width="10.28515625" style="29"/>
    <col min="6137" max="6137" width="10.85546875" style="29" customWidth="1"/>
    <col min="6138" max="6138" width="92.85546875" style="29" customWidth="1"/>
    <col min="6139" max="6139" width="34.42578125" style="29" customWidth="1"/>
    <col min="6140" max="6140" width="24.85546875" style="29" customWidth="1"/>
    <col min="6141" max="6392" width="10.28515625" style="29"/>
    <col min="6393" max="6393" width="10.85546875" style="29" customWidth="1"/>
    <col min="6394" max="6394" width="92.85546875" style="29" customWidth="1"/>
    <col min="6395" max="6395" width="34.42578125" style="29" customWidth="1"/>
    <col min="6396" max="6396" width="24.85546875" style="29" customWidth="1"/>
    <col min="6397" max="6648" width="10.28515625" style="29"/>
    <col min="6649" max="6649" width="10.85546875" style="29" customWidth="1"/>
    <col min="6650" max="6650" width="92.85546875" style="29" customWidth="1"/>
    <col min="6651" max="6651" width="34.42578125" style="29" customWidth="1"/>
    <col min="6652" max="6652" width="24.85546875" style="29" customWidth="1"/>
    <col min="6653" max="6904" width="10.28515625" style="29"/>
    <col min="6905" max="6905" width="10.85546875" style="29" customWidth="1"/>
    <col min="6906" max="6906" width="92.85546875" style="29" customWidth="1"/>
    <col min="6907" max="6907" width="34.42578125" style="29" customWidth="1"/>
    <col min="6908" max="6908" width="24.85546875" style="29" customWidth="1"/>
    <col min="6909" max="7160" width="10.28515625" style="29"/>
    <col min="7161" max="7161" width="10.85546875" style="29" customWidth="1"/>
    <col min="7162" max="7162" width="92.85546875" style="29" customWidth="1"/>
    <col min="7163" max="7163" width="34.42578125" style="29" customWidth="1"/>
    <col min="7164" max="7164" width="24.85546875" style="29" customWidth="1"/>
    <col min="7165" max="7416" width="10.28515625" style="29"/>
    <col min="7417" max="7417" width="10.85546875" style="29" customWidth="1"/>
    <col min="7418" max="7418" width="92.85546875" style="29" customWidth="1"/>
    <col min="7419" max="7419" width="34.42578125" style="29" customWidth="1"/>
    <col min="7420" max="7420" width="24.85546875" style="29" customWidth="1"/>
    <col min="7421" max="7672" width="10.28515625" style="29"/>
    <col min="7673" max="7673" width="10.85546875" style="29" customWidth="1"/>
    <col min="7674" max="7674" width="92.85546875" style="29" customWidth="1"/>
    <col min="7675" max="7675" width="34.42578125" style="29" customWidth="1"/>
    <col min="7676" max="7676" width="24.85546875" style="29" customWidth="1"/>
    <col min="7677" max="7928" width="10.28515625" style="29"/>
    <col min="7929" max="7929" width="10.85546875" style="29" customWidth="1"/>
    <col min="7930" max="7930" width="92.85546875" style="29" customWidth="1"/>
    <col min="7931" max="7931" width="34.42578125" style="29" customWidth="1"/>
    <col min="7932" max="7932" width="24.85546875" style="29" customWidth="1"/>
    <col min="7933" max="8184" width="10.28515625" style="29"/>
    <col min="8185" max="8185" width="10.85546875" style="29" customWidth="1"/>
    <col min="8186" max="8186" width="92.85546875" style="29" customWidth="1"/>
    <col min="8187" max="8187" width="34.42578125" style="29" customWidth="1"/>
    <col min="8188" max="8188" width="24.85546875" style="29" customWidth="1"/>
    <col min="8189" max="8440" width="10.28515625" style="29"/>
    <col min="8441" max="8441" width="10.85546875" style="29" customWidth="1"/>
    <col min="8442" max="8442" width="92.85546875" style="29" customWidth="1"/>
    <col min="8443" max="8443" width="34.42578125" style="29" customWidth="1"/>
    <col min="8444" max="8444" width="24.85546875" style="29" customWidth="1"/>
    <col min="8445" max="8696" width="10.28515625" style="29"/>
    <col min="8697" max="8697" width="10.85546875" style="29" customWidth="1"/>
    <col min="8698" max="8698" width="92.85546875" style="29" customWidth="1"/>
    <col min="8699" max="8699" width="34.42578125" style="29" customWidth="1"/>
    <col min="8700" max="8700" width="24.85546875" style="29" customWidth="1"/>
    <col min="8701" max="8952" width="10.28515625" style="29"/>
    <col min="8953" max="8953" width="10.85546875" style="29" customWidth="1"/>
    <col min="8954" max="8954" width="92.85546875" style="29" customWidth="1"/>
    <col min="8955" max="8955" width="34.42578125" style="29" customWidth="1"/>
    <col min="8956" max="8956" width="24.85546875" style="29" customWidth="1"/>
    <col min="8957" max="9208" width="10.28515625" style="29"/>
    <col min="9209" max="9209" width="10.85546875" style="29" customWidth="1"/>
    <col min="9210" max="9210" width="92.85546875" style="29" customWidth="1"/>
    <col min="9211" max="9211" width="34.42578125" style="29" customWidth="1"/>
    <col min="9212" max="9212" width="24.85546875" style="29" customWidth="1"/>
    <col min="9213" max="9464" width="10.28515625" style="29"/>
    <col min="9465" max="9465" width="10.85546875" style="29" customWidth="1"/>
    <col min="9466" max="9466" width="92.85546875" style="29" customWidth="1"/>
    <col min="9467" max="9467" width="34.42578125" style="29" customWidth="1"/>
    <col min="9468" max="9468" width="24.85546875" style="29" customWidth="1"/>
    <col min="9469" max="9720" width="10.28515625" style="29"/>
    <col min="9721" max="9721" width="10.85546875" style="29" customWidth="1"/>
    <col min="9722" max="9722" width="92.85546875" style="29" customWidth="1"/>
    <col min="9723" max="9723" width="34.42578125" style="29" customWidth="1"/>
    <col min="9724" max="9724" width="24.85546875" style="29" customWidth="1"/>
    <col min="9725" max="9976" width="10.28515625" style="29"/>
    <col min="9977" max="9977" width="10.85546875" style="29" customWidth="1"/>
    <col min="9978" max="9978" width="92.85546875" style="29" customWidth="1"/>
    <col min="9979" max="9979" width="34.42578125" style="29" customWidth="1"/>
    <col min="9980" max="9980" width="24.85546875" style="29" customWidth="1"/>
    <col min="9981" max="10232" width="10.28515625" style="29"/>
    <col min="10233" max="10233" width="10.85546875" style="29" customWidth="1"/>
    <col min="10234" max="10234" width="92.85546875" style="29" customWidth="1"/>
    <col min="10235" max="10235" width="34.42578125" style="29" customWidth="1"/>
    <col min="10236" max="10236" width="24.85546875" style="29" customWidth="1"/>
    <col min="10237" max="10488" width="10.28515625" style="29"/>
    <col min="10489" max="10489" width="10.85546875" style="29" customWidth="1"/>
    <col min="10490" max="10490" width="92.85546875" style="29" customWidth="1"/>
    <col min="10491" max="10491" width="34.42578125" style="29" customWidth="1"/>
    <col min="10492" max="10492" width="24.85546875" style="29" customWidth="1"/>
    <col min="10493" max="10744" width="10.28515625" style="29"/>
    <col min="10745" max="10745" width="10.85546875" style="29" customWidth="1"/>
    <col min="10746" max="10746" width="92.85546875" style="29" customWidth="1"/>
    <col min="10747" max="10747" width="34.42578125" style="29" customWidth="1"/>
    <col min="10748" max="10748" width="24.85546875" style="29" customWidth="1"/>
    <col min="10749" max="11000" width="10.28515625" style="29"/>
    <col min="11001" max="11001" width="10.85546875" style="29" customWidth="1"/>
    <col min="11002" max="11002" width="92.85546875" style="29" customWidth="1"/>
    <col min="11003" max="11003" width="34.42578125" style="29" customWidth="1"/>
    <col min="11004" max="11004" width="24.85546875" style="29" customWidth="1"/>
    <col min="11005" max="11256" width="10.28515625" style="29"/>
    <col min="11257" max="11257" width="10.85546875" style="29" customWidth="1"/>
    <col min="11258" max="11258" width="92.85546875" style="29" customWidth="1"/>
    <col min="11259" max="11259" width="34.42578125" style="29" customWidth="1"/>
    <col min="11260" max="11260" width="24.85546875" style="29" customWidth="1"/>
    <col min="11261" max="11512" width="10.28515625" style="29"/>
    <col min="11513" max="11513" width="10.85546875" style="29" customWidth="1"/>
    <col min="11514" max="11514" width="92.85546875" style="29" customWidth="1"/>
    <col min="11515" max="11515" width="34.42578125" style="29" customWidth="1"/>
    <col min="11516" max="11516" width="24.85546875" style="29" customWidth="1"/>
    <col min="11517" max="11768" width="10.28515625" style="29"/>
    <col min="11769" max="11769" width="10.85546875" style="29" customWidth="1"/>
    <col min="11770" max="11770" width="92.85546875" style="29" customWidth="1"/>
    <col min="11771" max="11771" width="34.42578125" style="29" customWidth="1"/>
    <col min="11772" max="11772" width="24.85546875" style="29" customWidth="1"/>
    <col min="11773" max="12024" width="10.28515625" style="29"/>
    <col min="12025" max="12025" width="10.85546875" style="29" customWidth="1"/>
    <col min="12026" max="12026" width="92.85546875" style="29" customWidth="1"/>
    <col min="12027" max="12027" width="34.42578125" style="29" customWidth="1"/>
    <col min="12028" max="12028" width="24.85546875" style="29" customWidth="1"/>
    <col min="12029" max="12280" width="10.28515625" style="29"/>
    <col min="12281" max="12281" width="10.85546875" style="29" customWidth="1"/>
    <col min="12282" max="12282" width="92.85546875" style="29" customWidth="1"/>
    <col min="12283" max="12283" width="34.42578125" style="29" customWidth="1"/>
    <col min="12284" max="12284" width="24.85546875" style="29" customWidth="1"/>
    <col min="12285" max="12536" width="10.28515625" style="29"/>
    <col min="12537" max="12537" width="10.85546875" style="29" customWidth="1"/>
    <col min="12538" max="12538" width="92.85546875" style="29" customWidth="1"/>
    <col min="12539" max="12539" width="34.42578125" style="29" customWidth="1"/>
    <col min="12540" max="12540" width="24.85546875" style="29" customWidth="1"/>
    <col min="12541" max="12792" width="10.28515625" style="29"/>
    <col min="12793" max="12793" width="10.85546875" style="29" customWidth="1"/>
    <col min="12794" max="12794" width="92.85546875" style="29" customWidth="1"/>
    <col min="12795" max="12795" width="34.42578125" style="29" customWidth="1"/>
    <col min="12796" max="12796" width="24.85546875" style="29" customWidth="1"/>
    <col min="12797" max="13048" width="10.28515625" style="29"/>
    <col min="13049" max="13049" width="10.85546875" style="29" customWidth="1"/>
    <col min="13050" max="13050" width="92.85546875" style="29" customWidth="1"/>
    <col min="13051" max="13051" width="34.42578125" style="29" customWidth="1"/>
    <col min="13052" max="13052" width="24.85546875" style="29" customWidth="1"/>
    <col min="13053" max="13304" width="10.28515625" style="29"/>
    <col min="13305" max="13305" width="10.85546875" style="29" customWidth="1"/>
    <col min="13306" max="13306" width="92.85546875" style="29" customWidth="1"/>
    <col min="13307" max="13307" width="34.42578125" style="29" customWidth="1"/>
    <col min="13308" max="13308" width="24.85546875" style="29" customWidth="1"/>
    <col min="13309" max="13560" width="10.28515625" style="29"/>
    <col min="13561" max="13561" width="10.85546875" style="29" customWidth="1"/>
    <col min="13562" max="13562" width="92.85546875" style="29" customWidth="1"/>
    <col min="13563" max="13563" width="34.42578125" style="29" customWidth="1"/>
    <col min="13564" max="13564" width="24.85546875" style="29" customWidth="1"/>
    <col min="13565" max="13816" width="10.28515625" style="29"/>
    <col min="13817" max="13817" width="10.85546875" style="29" customWidth="1"/>
    <col min="13818" max="13818" width="92.85546875" style="29" customWidth="1"/>
    <col min="13819" max="13819" width="34.42578125" style="29" customWidth="1"/>
    <col min="13820" max="13820" width="24.85546875" style="29" customWidth="1"/>
    <col min="13821" max="14072" width="10.28515625" style="29"/>
    <col min="14073" max="14073" width="10.85546875" style="29" customWidth="1"/>
    <col min="14074" max="14074" width="92.85546875" style="29" customWidth="1"/>
    <col min="14075" max="14075" width="34.42578125" style="29" customWidth="1"/>
    <col min="14076" max="14076" width="24.85546875" style="29" customWidth="1"/>
    <col min="14077" max="14328" width="10.28515625" style="29"/>
    <col min="14329" max="14329" width="10.85546875" style="29" customWidth="1"/>
    <col min="14330" max="14330" width="92.85546875" style="29" customWidth="1"/>
    <col min="14331" max="14331" width="34.42578125" style="29" customWidth="1"/>
    <col min="14332" max="14332" width="24.85546875" style="29" customWidth="1"/>
    <col min="14333" max="14584" width="10.28515625" style="29"/>
    <col min="14585" max="14585" width="10.85546875" style="29" customWidth="1"/>
    <col min="14586" max="14586" width="92.85546875" style="29" customWidth="1"/>
    <col min="14587" max="14587" width="34.42578125" style="29" customWidth="1"/>
    <col min="14588" max="14588" width="24.85546875" style="29" customWidth="1"/>
    <col min="14589" max="14840" width="10.28515625" style="29"/>
    <col min="14841" max="14841" width="10.85546875" style="29" customWidth="1"/>
    <col min="14842" max="14842" width="92.85546875" style="29" customWidth="1"/>
    <col min="14843" max="14843" width="34.42578125" style="29" customWidth="1"/>
    <col min="14844" max="14844" width="24.85546875" style="29" customWidth="1"/>
    <col min="14845" max="15096" width="10.28515625" style="29"/>
    <col min="15097" max="15097" width="10.85546875" style="29" customWidth="1"/>
    <col min="15098" max="15098" width="92.85546875" style="29" customWidth="1"/>
    <col min="15099" max="15099" width="34.42578125" style="29" customWidth="1"/>
    <col min="15100" max="15100" width="24.85546875" style="29" customWidth="1"/>
    <col min="15101" max="15352" width="10.28515625" style="29"/>
    <col min="15353" max="15353" width="10.85546875" style="29" customWidth="1"/>
    <col min="15354" max="15354" width="92.85546875" style="29" customWidth="1"/>
    <col min="15355" max="15355" width="34.42578125" style="29" customWidth="1"/>
    <col min="15356" max="15356" width="24.85546875" style="29" customWidth="1"/>
    <col min="15357" max="15608" width="10.28515625" style="29"/>
    <col min="15609" max="15609" width="10.85546875" style="29" customWidth="1"/>
    <col min="15610" max="15610" width="92.85546875" style="29" customWidth="1"/>
    <col min="15611" max="15611" width="34.42578125" style="29" customWidth="1"/>
    <col min="15612" max="15612" width="24.85546875" style="29" customWidth="1"/>
    <col min="15613" max="15864" width="10.28515625" style="29"/>
    <col min="15865" max="15865" width="10.85546875" style="29" customWidth="1"/>
    <col min="15866" max="15866" width="92.85546875" style="29" customWidth="1"/>
    <col min="15867" max="15867" width="34.42578125" style="29" customWidth="1"/>
    <col min="15868" max="15868" width="24.85546875" style="29" customWidth="1"/>
    <col min="15869" max="16120" width="10.28515625" style="29"/>
    <col min="16121" max="16121" width="10.85546875" style="29" customWidth="1"/>
    <col min="16122" max="16122" width="92.85546875" style="29" customWidth="1"/>
    <col min="16123" max="16123" width="34.42578125" style="29" customWidth="1"/>
    <col min="16124" max="16124" width="24.85546875" style="29" customWidth="1"/>
    <col min="16125" max="16384" width="10.28515625" style="29"/>
  </cols>
  <sheetData>
    <row r="1" spans="1:4" ht="21.75">
      <c r="A1" s="402" t="s">
        <v>356</v>
      </c>
      <c r="B1" s="402"/>
      <c r="C1" s="402"/>
      <c r="D1" s="402"/>
    </row>
    <row r="2" spans="1:4" ht="21.75">
      <c r="A2" s="402" t="s">
        <v>357</v>
      </c>
      <c r="B2" s="402"/>
      <c r="C2" s="402"/>
      <c r="D2" s="402"/>
    </row>
    <row r="3" spans="1:4">
      <c r="A3" s="91" t="s">
        <v>388</v>
      </c>
      <c r="B3" s="92"/>
      <c r="C3" s="93"/>
      <c r="D3" s="93"/>
    </row>
    <row r="4" spans="1:4">
      <c r="A4" s="94" t="s">
        <v>389</v>
      </c>
      <c r="B4" s="95"/>
      <c r="C4" s="96"/>
      <c r="D4" s="96"/>
    </row>
    <row r="5" spans="1:4">
      <c r="A5" s="30" t="s">
        <v>373</v>
      </c>
      <c r="B5" s="95"/>
      <c r="C5" s="96"/>
      <c r="D5" s="96"/>
    </row>
    <row r="6" spans="1:4">
      <c r="A6" s="97"/>
      <c r="B6" s="83"/>
      <c r="C6" s="98"/>
      <c r="D6" s="98"/>
    </row>
    <row r="7" spans="1:4" ht="39">
      <c r="A7" s="99" t="s">
        <v>7</v>
      </c>
      <c r="B7" s="99" t="s">
        <v>8</v>
      </c>
      <c r="C7" s="100" t="s">
        <v>385</v>
      </c>
      <c r="D7" s="99" t="s">
        <v>10</v>
      </c>
    </row>
    <row r="8" spans="1:4">
      <c r="A8" s="101">
        <v>1</v>
      </c>
      <c r="B8" s="102" t="s">
        <v>358</v>
      </c>
      <c r="C8" s="102"/>
      <c r="D8" s="102"/>
    </row>
    <row r="9" spans="1:4">
      <c r="A9" s="102">
        <v>1.1000000000000001</v>
      </c>
      <c r="B9" s="102" t="s">
        <v>359</v>
      </c>
      <c r="C9" s="102"/>
      <c r="D9" s="102"/>
    </row>
    <row r="10" spans="1:4">
      <c r="A10" s="102">
        <v>1.2</v>
      </c>
      <c r="B10" s="102" t="s">
        <v>360</v>
      </c>
      <c r="C10" s="102"/>
      <c r="D10" s="102"/>
    </row>
    <row r="11" spans="1:4">
      <c r="A11" s="102">
        <v>1.3</v>
      </c>
      <c r="B11" s="102" t="s">
        <v>361</v>
      </c>
      <c r="C11" s="102"/>
      <c r="D11" s="102"/>
    </row>
    <row r="12" spans="1:4">
      <c r="A12" s="102">
        <v>1.4</v>
      </c>
      <c r="B12" s="102" t="s">
        <v>362</v>
      </c>
      <c r="C12" s="102"/>
      <c r="D12" s="102"/>
    </row>
    <row r="13" spans="1:4">
      <c r="A13" s="102">
        <v>1.5</v>
      </c>
      <c r="B13" s="102" t="s">
        <v>363</v>
      </c>
      <c r="C13" s="102"/>
      <c r="D13" s="102"/>
    </row>
    <row r="14" spans="1:4">
      <c r="A14" s="102">
        <v>1.6</v>
      </c>
      <c r="B14" s="102" t="s">
        <v>364</v>
      </c>
      <c r="C14" s="102"/>
      <c r="D14" s="102"/>
    </row>
    <row r="15" spans="1:4">
      <c r="A15" s="102">
        <v>1.7</v>
      </c>
      <c r="B15" s="102" t="s">
        <v>365</v>
      </c>
      <c r="C15" s="103"/>
      <c r="D15" s="102"/>
    </row>
    <row r="16" spans="1:4">
      <c r="A16" s="102">
        <v>1.8</v>
      </c>
      <c r="B16" s="102" t="s">
        <v>366</v>
      </c>
      <c r="C16" s="104"/>
      <c r="D16" s="102"/>
    </row>
    <row r="17" spans="1:4">
      <c r="A17" s="102">
        <v>1.9</v>
      </c>
      <c r="B17" s="102" t="s">
        <v>367</v>
      </c>
      <c r="C17" s="102"/>
      <c r="D17" s="102"/>
    </row>
    <row r="18" spans="1:4">
      <c r="A18" s="105">
        <v>1.1000000000000001</v>
      </c>
      <c r="B18" s="102" t="s">
        <v>368</v>
      </c>
      <c r="C18" s="104"/>
      <c r="D18" s="102" t="s">
        <v>91</v>
      </c>
    </row>
    <row r="19" spans="1:4">
      <c r="A19" s="105">
        <v>1.1100000000000001</v>
      </c>
      <c r="B19" s="102" t="s">
        <v>369</v>
      </c>
      <c r="C19" s="102"/>
      <c r="D19" s="102"/>
    </row>
    <row r="20" spans="1:4">
      <c r="A20" s="105">
        <v>1.1200000000000001</v>
      </c>
      <c r="B20" s="102" t="s">
        <v>370</v>
      </c>
      <c r="C20" s="102"/>
      <c r="D20" s="102"/>
    </row>
    <row r="21" spans="1:4">
      <c r="A21" s="105">
        <v>1.1299999999999999</v>
      </c>
      <c r="B21" s="102" t="s">
        <v>371</v>
      </c>
      <c r="C21" s="102"/>
      <c r="D21" s="102"/>
    </row>
    <row r="22" spans="1:4" ht="39">
      <c r="A22" s="102"/>
      <c r="B22" s="377" t="s">
        <v>391</v>
      </c>
      <c r="C22" s="378">
        <f>SUM('ปร.4 ก่อสร้าง'!I336)</f>
        <v>72230</v>
      </c>
      <c r="D22" s="102"/>
    </row>
    <row r="23" spans="1:4">
      <c r="A23" s="102"/>
      <c r="B23" s="83"/>
      <c r="C23" s="102"/>
      <c r="D23" s="102"/>
    </row>
    <row r="24" spans="1:4" ht="21" thickBot="1">
      <c r="A24" s="71"/>
      <c r="B24" s="106" t="s">
        <v>372</v>
      </c>
      <c r="C24" s="107">
        <f ca="1">SUM(C8:C24)</f>
        <v>72230</v>
      </c>
      <c r="D24" s="71"/>
    </row>
    <row r="25" spans="1:4" ht="21" thickTop="1"/>
  </sheetData>
  <mergeCells count="2">
    <mergeCell ref="A1:D1"/>
    <mergeCell ref="A2:D2"/>
  </mergeCells>
  <pageMargins left="0.62992125984251968" right="0.47244094488188981" top="0.62992125984251968" bottom="0.43307086614173229" header="0.31496062992125984" footer="0.31496062992125984"/>
  <pageSetup paperSize="9" scale="92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6CE9E-4E80-4E58-B463-DDFC42A35AA4}">
  <sheetPr>
    <pageSetUpPr fitToPage="1"/>
  </sheetPr>
  <dimension ref="A1:P362"/>
  <sheetViews>
    <sheetView showGridLines="0" view="pageBreakPreview" zoomScaleNormal="100" zoomScaleSheetLayoutView="100" workbookViewId="0">
      <selection activeCell="E5" sqref="E5"/>
    </sheetView>
  </sheetViews>
  <sheetFormatPr defaultColWidth="9.140625" defaultRowHeight="21.75"/>
  <cols>
    <col min="1" max="1" width="10.28515625" style="11" customWidth="1"/>
    <col min="2" max="2" width="63.42578125" style="11" customWidth="1"/>
    <col min="3" max="3" width="9" style="11" bestFit="1" customWidth="1"/>
    <col min="4" max="4" width="5.28515625" style="11" bestFit="1" customWidth="1"/>
    <col min="5" max="5" width="11.140625" style="11" bestFit="1" customWidth="1"/>
    <col min="6" max="6" width="13.42578125" style="11" customWidth="1"/>
    <col min="7" max="7" width="11.140625" style="11" bestFit="1" customWidth="1"/>
    <col min="8" max="8" width="11.28515625" style="11" bestFit="1" customWidth="1"/>
    <col min="9" max="9" width="12.85546875" style="11" bestFit="1" customWidth="1"/>
    <col min="10" max="10" width="10.7109375" style="13" bestFit="1" customWidth="1"/>
    <col min="11" max="16384" width="9.140625" style="11"/>
  </cols>
  <sheetData>
    <row r="1" spans="1:10" ht="23.25">
      <c r="A1" s="405" t="s">
        <v>375</v>
      </c>
      <c r="B1" s="405"/>
      <c r="C1" s="405"/>
      <c r="D1" s="405"/>
      <c r="E1" s="405"/>
      <c r="F1" s="405"/>
      <c r="G1" s="405"/>
      <c r="H1" s="405"/>
      <c r="I1" s="405"/>
      <c r="J1" s="215"/>
    </row>
    <row r="2" spans="1:10">
      <c r="A2" s="389" t="s">
        <v>380</v>
      </c>
      <c r="B2" s="389"/>
      <c r="C2" s="389"/>
      <c r="D2" s="389"/>
      <c r="E2" s="389"/>
      <c r="F2" s="389"/>
      <c r="G2" s="93"/>
      <c r="H2" s="93"/>
      <c r="I2" s="93"/>
      <c r="J2" s="93"/>
    </row>
    <row r="3" spans="1:10">
      <c r="A3" s="390" t="s">
        <v>386</v>
      </c>
      <c r="B3" s="390"/>
      <c r="C3" s="390"/>
      <c r="D3" s="390"/>
      <c r="E3" s="390"/>
      <c r="F3" s="390"/>
      <c r="G3" s="96"/>
      <c r="H3" s="94"/>
      <c r="I3" s="96"/>
      <c r="J3" s="96"/>
    </row>
    <row r="4" spans="1:10">
      <c r="A4" s="390" t="s">
        <v>387</v>
      </c>
      <c r="B4" s="390"/>
      <c r="C4" s="390"/>
      <c r="D4" s="390"/>
      <c r="E4" s="390"/>
      <c r="F4" s="390"/>
      <c r="G4" s="96"/>
      <c r="H4" s="214"/>
      <c r="I4" s="108"/>
      <c r="J4" s="108"/>
    </row>
    <row r="5" spans="1:10">
      <c r="A5" s="30" t="s">
        <v>373</v>
      </c>
      <c r="B5" s="96"/>
      <c r="C5" s="96"/>
      <c r="D5" s="96"/>
      <c r="E5" s="108"/>
      <c r="F5" s="109"/>
      <c r="G5" s="108"/>
      <c r="H5" s="110"/>
      <c r="I5" s="110"/>
      <c r="J5" s="108"/>
    </row>
    <row r="6" spans="1:10">
      <c r="A6" s="97"/>
      <c r="B6" s="98"/>
      <c r="C6" s="98"/>
      <c r="D6" s="98"/>
      <c r="E6" s="111"/>
      <c r="F6" s="112"/>
      <c r="G6" s="111"/>
      <c r="H6" s="113"/>
      <c r="I6" s="113"/>
      <c r="J6" s="111"/>
    </row>
    <row r="7" spans="1:10" s="25" customFormat="1">
      <c r="A7" s="406" t="s">
        <v>7</v>
      </c>
      <c r="B7" s="403" t="s">
        <v>8</v>
      </c>
      <c r="C7" s="408" t="s">
        <v>2</v>
      </c>
      <c r="D7" s="403" t="s">
        <v>4</v>
      </c>
      <c r="E7" s="408" t="s">
        <v>9</v>
      </c>
      <c r="F7" s="410"/>
      <c r="G7" s="411" t="s">
        <v>3</v>
      </c>
      <c r="H7" s="412"/>
      <c r="I7" s="114" t="s">
        <v>0</v>
      </c>
      <c r="J7" s="403" t="s">
        <v>10</v>
      </c>
    </row>
    <row r="8" spans="1:10" s="25" customFormat="1">
      <c r="A8" s="407"/>
      <c r="B8" s="404"/>
      <c r="C8" s="409"/>
      <c r="D8" s="404"/>
      <c r="E8" s="114" t="s">
        <v>11</v>
      </c>
      <c r="F8" s="114" t="s">
        <v>12</v>
      </c>
      <c r="G8" s="116" t="s">
        <v>11</v>
      </c>
      <c r="H8" s="115" t="s">
        <v>12</v>
      </c>
      <c r="I8" s="116" t="s">
        <v>1</v>
      </c>
      <c r="J8" s="404"/>
    </row>
    <row r="9" spans="1:10" s="4" customFormat="1" ht="21" customHeight="1">
      <c r="A9" s="117"/>
      <c r="B9" s="118" t="s">
        <v>34</v>
      </c>
      <c r="C9" s="119"/>
      <c r="D9" s="120"/>
      <c r="E9" s="121"/>
      <c r="F9" s="122"/>
      <c r="G9" s="121"/>
      <c r="H9" s="122"/>
      <c r="I9" s="123"/>
      <c r="J9" s="124"/>
    </row>
    <row r="10" spans="1:10" s="4" customFormat="1" ht="23.25" customHeight="1">
      <c r="A10" s="117">
        <v>1</v>
      </c>
      <c r="B10" s="125" t="s">
        <v>35</v>
      </c>
      <c r="C10" s="119"/>
      <c r="D10" s="120"/>
      <c r="E10" s="121"/>
      <c r="F10" s="122"/>
      <c r="G10" s="121"/>
      <c r="H10" s="122"/>
      <c r="I10" s="123"/>
      <c r="J10" s="124"/>
    </row>
    <row r="11" spans="1:10" s="4" customFormat="1" ht="23.25" customHeight="1">
      <c r="A11" s="126"/>
      <c r="B11" s="127" t="s">
        <v>150</v>
      </c>
      <c r="C11" s="128"/>
      <c r="D11" s="120"/>
      <c r="E11" s="129"/>
      <c r="F11" s="130"/>
      <c r="G11" s="129"/>
      <c r="H11" s="130"/>
      <c r="I11" s="131"/>
      <c r="J11" s="124" t="s">
        <v>91</v>
      </c>
    </row>
    <row r="12" spans="1:10" s="6" customFormat="1" ht="21" customHeight="1">
      <c r="A12" s="132">
        <v>1</v>
      </c>
      <c r="B12" s="133" t="s">
        <v>121</v>
      </c>
      <c r="C12" s="134">
        <v>57</v>
      </c>
      <c r="D12" s="135" t="s">
        <v>5</v>
      </c>
      <c r="E12" s="136">
        <v>0</v>
      </c>
      <c r="F12" s="137">
        <f>E12*C12</f>
        <v>0</v>
      </c>
      <c r="G12" s="136">
        <v>60</v>
      </c>
      <c r="H12" s="137">
        <f>G12*C12</f>
        <v>3420</v>
      </c>
      <c r="I12" s="138">
        <f>H12+F12</f>
        <v>3420</v>
      </c>
      <c r="J12" s="41"/>
    </row>
    <row r="13" spans="1:10" s="6" customFormat="1" ht="23.25" customHeight="1">
      <c r="A13" s="132">
        <v>2</v>
      </c>
      <c r="B13" s="133" t="s">
        <v>122</v>
      </c>
      <c r="C13" s="134">
        <v>73</v>
      </c>
      <c r="D13" s="135" t="s">
        <v>5</v>
      </c>
      <c r="E13" s="136">
        <v>0</v>
      </c>
      <c r="F13" s="137">
        <f>E13*C13</f>
        <v>0</v>
      </c>
      <c r="G13" s="136">
        <v>30</v>
      </c>
      <c r="H13" s="137">
        <f>G13*C13</f>
        <v>2190</v>
      </c>
      <c r="I13" s="138">
        <f>H13+F13</f>
        <v>2190</v>
      </c>
      <c r="J13" s="41"/>
    </row>
    <row r="14" spans="1:10" s="6" customFormat="1" ht="22.5" customHeight="1">
      <c r="A14" s="132">
        <v>3</v>
      </c>
      <c r="B14" s="133" t="s">
        <v>123</v>
      </c>
      <c r="C14" s="134">
        <v>17</v>
      </c>
      <c r="D14" s="135" t="s">
        <v>5</v>
      </c>
      <c r="E14" s="136">
        <v>0</v>
      </c>
      <c r="F14" s="137">
        <f>E14*C14</f>
        <v>0</v>
      </c>
      <c r="G14" s="136">
        <v>180</v>
      </c>
      <c r="H14" s="137">
        <f>G14*C14</f>
        <v>3060</v>
      </c>
      <c r="I14" s="138">
        <f>H14+F14</f>
        <v>3060</v>
      </c>
      <c r="J14" s="41"/>
    </row>
    <row r="15" spans="1:10" s="6" customFormat="1" ht="20.25" customHeight="1">
      <c r="A15" s="132"/>
      <c r="B15" s="133" t="s">
        <v>155</v>
      </c>
      <c r="C15" s="134">
        <v>30</v>
      </c>
      <c r="D15" s="135" t="s">
        <v>5</v>
      </c>
      <c r="E15" s="136">
        <v>0</v>
      </c>
      <c r="F15" s="137">
        <f>E15*C15</f>
        <v>0</v>
      </c>
      <c r="G15" s="136">
        <v>60</v>
      </c>
      <c r="H15" s="137">
        <f>G15*C15</f>
        <v>1800</v>
      </c>
      <c r="I15" s="138">
        <f>H15+F15</f>
        <v>1800</v>
      </c>
      <c r="J15" s="41"/>
    </row>
    <row r="16" spans="1:10" s="6" customFormat="1" ht="21.75" customHeight="1">
      <c r="A16" s="132">
        <v>4</v>
      </c>
      <c r="B16" s="133" t="s">
        <v>124</v>
      </c>
      <c r="C16" s="134">
        <v>3</v>
      </c>
      <c r="D16" s="135" t="s">
        <v>5</v>
      </c>
      <c r="E16" s="136">
        <v>0</v>
      </c>
      <c r="F16" s="137">
        <f t="shared" ref="F16:F37" si="0">E16*C16</f>
        <v>0</v>
      </c>
      <c r="G16" s="136">
        <v>60</v>
      </c>
      <c r="H16" s="137">
        <f>G16*C16</f>
        <v>180</v>
      </c>
      <c r="I16" s="138">
        <f>H16+F16</f>
        <v>180</v>
      </c>
      <c r="J16" s="41"/>
    </row>
    <row r="17" spans="1:10" s="6" customFormat="1" ht="21" customHeight="1">
      <c r="A17" s="132">
        <v>5</v>
      </c>
      <c r="B17" s="133" t="s">
        <v>128</v>
      </c>
      <c r="C17" s="134">
        <v>24</v>
      </c>
      <c r="D17" s="135" t="s">
        <v>5</v>
      </c>
      <c r="E17" s="136">
        <v>0</v>
      </c>
      <c r="F17" s="137">
        <f t="shared" si="0"/>
        <v>0</v>
      </c>
      <c r="G17" s="136">
        <v>60</v>
      </c>
      <c r="H17" s="137">
        <f t="shared" ref="H17:H37" si="1">G17*C17</f>
        <v>1440</v>
      </c>
      <c r="I17" s="138">
        <f t="shared" ref="I17:I37" si="2">H17+F17</f>
        <v>1440</v>
      </c>
      <c r="J17" s="41"/>
    </row>
    <row r="18" spans="1:10" s="6" customFormat="1" ht="21" customHeight="1">
      <c r="A18" s="132">
        <v>6</v>
      </c>
      <c r="B18" s="133" t="s">
        <v>125</v>
      </c>
      <c r="C18" s="134">
        <v>1</v>
      </c>
      <c r="D18" s="135" t="s">
        <v>5</v>
      </c>
      <c r="E18" s="136">
        <v>0</v>
      </c>
      <c r="F18" s="137">
        <f t="shared" si="0"/>
        <v>0</v>
      </c>
      <c r="G18" s="136">
        <v>60</v>
      </c>
      <c r="H18" s="137">
        <f t="shared" si="1"/>
        <v>60</v>
      </c>
      <c r="I18" s="138">
        <f t="shared" si="2"/>
        <v>60</v>
      </c>
      <c r="J18" s="41"/>
    </row>
    <row r="19" spans="1:10" s="6" customFormat="1" ht="21.75" customHeight="1">
      <c r="A19" s="132">
        <v>7</v>
      </c>
      <c r="B19" s="133" t="s">
        <v>126</v>
      </c>
      <c r="C19" s="134">
        <v>1</v>
      </c>
      <c r="D19" s="135" t="s">
        <v>5</v>
      </c>
      <c r="E19" s="136">
        <v>0</v>
      </c>
      <c r="F19" s="137">
        <f t="shared" si="0"/>
        <v>0</v>
      </c>
      <c r="G19" s="136">
        <f>(6*3)*30</f>
        <v>540</v>
      </c>
      <c r="H19" s="137">
        <f t="shared" si="1"/>
        <v>540</v>
      </c>
      <c r="I19" s="138">
        <f t="shared" si="2"/>
        <v>540</v>
      </c>
      <c r="J19" s="41"/>
    </row>
    <row r="20" spans="1:10" s="6" customFormat="1" ht="22.5" customHeight="1">
      <c r="A20" s="132">
        <v>8</v>
      </c>
      <c r="B20" s="133" t="s">
        <v>127</v>
      </c>
      <c r="C20" s="134">
        <v>1</v>
      </c>
      <c r="D20" s="135" t="s">
        <v>5</v>
      </c>
      <c r="E20" s="136">
        <v>0</v>
      </c>
      <c r="F20" s="137">
        <f t="shared" si="0"/>
        <v>0</v>
      </c>
      <c r="G20" s="136">
        <v>1600</v>
      </c>
      <c r="H20" s="137">
        <f t="shared" si="1"/>
        <v>1600</v>
      </c>
      <c r="I20" s="138">
        <f t="shared" si="2"/>
        <v>1600</v>
      </c>
      <c r="J20" s="41"/>
    </row>
    <row r="21" spans="1:10" s="6" customFormat="1" ht="21.75" customHeight="1">
      <c r="A21" s="132">
        <v>9</v>
      </c>
      <c r="B21" s="133" t="s">
        <v>129</v>
      </c>
      <c r="C21" s="134">
        <v>1</v>
      </c>
      <c r="D21" s="135" t="s">
        <v>5</v>
      </c>
      <c r="E21" s="136">
        <v>0</v>
      </c>
      <c r="F21" s="137">
        <f t="shared" si="0"/>
        <v>0</v>
      </c>
      <c r="G21" s="136">
        <v>100</v>
      </c>
      <c r="H21" s="137">
        <f t="shared" si="1"/>
        <v>100</v>
      </c>
      <c r="I21" s="138">
        <f t="shared" si="2"/>
        <v>100</v>
      </c>
      <c r="J21" s="41"/>
    </row>
    <row r="22" spans="1:10" s="6" customFormat="1" ht="23.25" customHeight="1">
      <c r="A22" s="132"/>
      <c r="B22" s="127" t="s">
        <v>149</v>
      </c>
      <c r="C22" s="134"/>
      <c r="D22" s="135"/>
      <c r="E22" s="136"/>
      <c r="F22" s="137"/>
      <c r="G22" s="136"/>
      <c r="H22" s="137"/>
      <c r="I22" s="138"/>
      <c r="J22" s="41" t="s">
        <v>91</v>
      </c>
    </row>
    <row r="23" spans="1:10" s="6" customFormat="1" ht="21" customHeight="1">
      <c r="A23" s="132">
        <v>1</v>
      </c>
      <c r="B23" s="133" t="s">
        <v>121</v>
      </c>
      <c r="C23" s="134">
        <v>46</v>
      </c>
      <c r="D23" s="135" t="s">
        <v>5</v>
      </c>
      <c r="E23" s="136">
        <v>0</v>
      </c>
      <c r="F23" s="137">
        <f t="shared" ref="F23:F29" si="3">E23*C23</f>
        <v>0</v>
      </c>
      <c r="G23" s="136">
        <v>60</v>
      </c>
      <c r="H23" s="137">
        <f t="shared" ref="H23:H29" si="4">G23*C23</f>
        <v>2760</v>
      </c>
      <c r="I23" s="138">
        <f t="shared" ref="I23:I29" si="5">H23+F23</f>
        <v>2760</v>
      </c>
      <c r="J23" s="41"/>
    </row>
    <row r="24" spans="1:10" s="6" customFormat="1" ht="21" customHeight="1">
      <c r="A24" s="132">
        <v>2</v>
      </c>
      <c r="B24" s="133" t="s">
        <v>122</v>
      </c>
      <c r="C24" s="134">
        <v>89</v>
      </c>
      <c r="D24" s="135" t="s">
        <v>5</v>
      </c>
      <c r="E24" s="136">
        <v>0</v>
      </c>
      <c r="F24" s="137">
        <f t="shared" si="3"/>
        <v>0</v>
      </c>
      <c r="G24" s="136">
        <v>30</v>
      </c>
      <c r="H24" s="137">
        <f t="shared" si="4"/>
        <v>2670</v>
      </c>
      <c r="I24" s="138">
        <f t="shared" si="5"/>
        <v>2670</v>
      </c>
      <c r="J24" s="41"/>
    </row>
    <row r="25" spans="1:10" s="6" customFormat="1" ht="21" customHeight="1">
      <c r="A25" s="132">
        <v>3</v>
      </c>
      <c r="B25" s="133" t="s">
        <v>123</v>
      </c>
      <c r="C25" s="134">
        <v>6</v>
      </c>
      <c r="D25" s="135" t="s">
        <v>5</v>
      </c>
      <c r="E25" s="136">
        <v>0</v>
      </c>
      <c r="F25" s="137">
        <f t="shared" si="3"/>
        <v>0</v>
      </c>
      <c r="G25" s="136">
        <v>180</v>
      </c>
      <c r="H25" s="137">
        <f t="shared" si="4"/>
        <v>1080</v>
      </c>
      <c r="I25" s="138">
        <f t="shared" si="5"/>
        <v>1080</v>
      </c>
      <c r="J25" s="41"/>
    </row>
    <row r="26" spans="1:10" s="6" customFormat="1" ht="21" customHeight="1">
      <c r="A26" s="132">
        <v>4</v>
      </c>
      <c r="B26" s="133" t="s">
        <v>124</v>
      </c>
      <c r="C26" s="134">
        <v>3</v>
      </c>
      <c r="D26" s="135" t="s">
        <v>5</v>
      </c>
      <c r="E26" s="136">
        <v>0</v>
      </c>
      <c r="F26" s="137">
        <f t="shared" si="3"/>
        <v>0</v>
      </c>
      <c r="G26" s="136">
        <v>60</v>
      </c>
      <c r="H26" s="137">
        <f t="shared" si="4"/>
        <v>180</v>
      </c>
      <c r="I26" s="138">
        <f t="shared" si="5"/>
        <v>180</v>
      </c>
      <c r="J26" s="41"/>
    </row>
    <row r="27" spans="1:10" s="6" customFormat="1" ht="21" customHeight="1">
      <c r="A27" s="132">
        <v>5</v>
      </c>
      <c r="B27" s="133" t="s">
        <v>128</v>
      </c>
      <c r="C27" s="134">
        <v>4</v>
      </c>
      <c r="D27" s="135" t="s">
        <v>5</v>
      </c>
      <c r="E27" s="136">
        <v>0</v>
      </c>
      <c r="F27" s="137">
        <f t="shared" si="3"/>
        <v>0</v>
      </c>
      <c r="G27" s="136">
        <v>60</v>
      </c>
      <c r="H27" s="137">
        <f t="shared" si="4"/>
        <v>240</v>
      </c>
      <c r="I27" s="138">
        <f t="shared" si="5"/>
        <v>240</v>
      </c>
      <c r="J27" s="41"/>
    </row>
    <row r="28" spans="1:10" s="6" customFormat="1" ht="21" customHeight="1">
      <c r="A28" s="132">
        <v>6</v>
      </c>
      <c r="B28" s="133" t="s">
        <v>125</v>
      </c>
      <c r="C28" s="134">
        <v>1</v>
      </c>
      <c r="D28" s="135" t="s">
        <v>5</v>
      </c>
      <c r="E28" s="136">
        <v>0</v>
      </c>
      <c r="F28" s="137">
        <f t="shared" si="3"/>
        <v>0</v>
      </c>
      <c r="G28" s="136">
        <v>60</v>
      </c>
      <c r="H28" s="137">
        <f t="shared" si="4"/>
        <v>60</v>
      </c>
      <c r="I28" s="138">
        <f t="shared" si="5"/>
        <v>60</v>
      </c>
      <c r="J28" s="41"/>
    </row>
    <row r="29" spans="1:10" s="6" customFormat="1" ht="22.5" customHeight="1">
      <c r="A29" s="132">
        <v>7</v>
      </c>
      <c r="B29" s="133" t="s">
        <v>126</v>
      </c>
      <c r="C29" s="134">
        <v>2</v>
      </c>
      <c r="D29" s="135" t="s">
        <v>5</v>
      </c>
      <c r="E29" s="136">
        <v>0</v>
      </c>
      <c r="F29" s="137">
        <f t="shared" si="3"/>
        <v>0</v>
      </c>
      <c r="G29" s="136">
        <f>(6*3)*30</f>
        <v>540</v>
      </c>
      <c r="H29" s="137">
        <f t="shared" si="4"/>
        <v>1080</v>
      </c>
      <c r="I29" s="138">
        <f t="shared" si="5"/>
        <v>1080</v>
      </c>
      <c r="J29" s="41"/>
    </row>
    <row r="30" spans="1:10" s="6" customFormat="1" ht="21.75" customHeight="1">
      <c r="A30" s="132">
        <v>8</v>
      </c>
      <c r="B30" s="133" t="s">
        <v>130</v>
      </c>
      <c r="C30" s="134">
        <v>1</v>
      </c>
      <c r="D30" s="135" t="s">
        <v>5</v>
      </c>
      <c r="E30" s="136">
        <v>0</v>
      </c>
      <c r="F30" s="137">
        <v>0</v>
      </c>
      <c r="G30" s="136">
        <v>220</v>
      </c>
      <c r="H30" s="137">
        <f t="shared" si="1"/>
        <v>220</v>
      </c>
      <c r="I30" s="138">
        <f t="shared" si="2"/>
        <v>220</v>
      </c>
      <c r="J30" s="41"/>
    </row>
    <row r="31" spans="1:10" s="6" customFormat="1" ht="22.5" customHeight="1">
      <c r="A31" s="132">
        <v>9</v>
      </c>
      <c r="B31" s="133" t="s">
        <v>141</v>
      </c>
      <c r="C31" s="134">
        <v>3</v>
      </c>
      <c r="D31" s="135" t="s">
        <v>5</v>
      </c>
      <c r="E31" s="136">
        <v>0</v>
      </c>
      <c r="F31" s="137">
        <f t="shared" si="0"/>
        <v>0</v>
      </c>
      <c r="G31" s="136">
        <v>140</v>
      </c>
      <c r="H31" s="137">
        <f t="shared" si="1"/>
        <v>420</v>
      </c>
      <c r="I31" s="138">
        <f t="shared" si="2"/>
        <v>420</v>
      </c>
      <c r="J31" s="41"/>
    </row>
    <row r="32" spans="1:10" s="6" customFormat="1" ht="21" customHeight="1">
      <c r="A32" s="132">
        <v>10</v>
      </c>
      <c r="B32" s="133" t="s">
        <v>140</v>
      </c>
      <c r="C32" s="134">
        <v>3</v>
      </c>
      <c r="D32" s="135" t="s">
        <v>5</v>
      </c>
      <c r="E32" s="136">
        <v>0</v>
      </c>
      <c r="F32" s="137">
        <f t="shared" si="0"/>
        <v>0</v>
      </c>
      <c r="G32" s="136">
        <v>35</v>
      </c>
      <c r="H32" s="137">
        <f t="shared" si="1"/>
        <v>105</v>
      </c>
      <c r="I32" s="138">
        <f t="shared" si="2"/>
        <v>105</v>
      </c>
      <c r="J32" s="41"/>
    </row>
    <row r="33" spans="1:10" s="6" customFormat="1" ht="21.75" customHeight="1">
      <c r="A33" s="132">
        <v>11</v>
      </c>
      <c r="B33" s="133" t="s">
        <v>139</v>
      </c>
      <c r="C33" s="134">
        <v>3</v>
      </c>
      <c r="D33" s="135" t="s">
        <v>5</v>
      </c>
      <c r="E33" s="136">
        <v>0</v>
      </c>
      <c r="F33" s="137">
        <f t="shared" si="0"/>
        <v>0</v>
      </c>
      <c r="G33" s="136">
        <v>50</v>
      </c>
      <c r="H33" s="137">
        <f t="shared" si="1"/>
        <v>150</v>
      </c>
      <c r="I33" s="138">
        <f t="shared" si="2"/>
        <v>150</v>
      </c>
      <c r="J33" s="41"/>
    </row>
    <row r="34" spans="1:10" s="6" customFormat="1" ht="21.75" customHeight="1">
      <c r="A34" s="132">
        <v>12</v>
      </c>
      <c r="B34" s="133" t="s">
        <v>138</v>
      </c>
      <c r="C34" s="134">
        <v>3</v>
      </c>
      <c r="D34" s="135" t="s">
        <v>5</v>
      </c>
      <c r="E34" s="136">
        <v>0</v>
      </c>
      <c r="F34" s="137">
        <f t="shared" si="0"/>
        <v>0</v>
      </c>
      <c r="G34" s="136">
        <v>25</v>
      </c>
      <c r="H34" s="137">
        <f t="shared" si="1"/>
        <v>75</v>
      </c>
      <c r="I34" s="138">
        <f t="shared" si="2"/>
        <v>75</v>
      </c>
      <c r="J34" s="41"/>
    </row>
    <row r="35" spans="1:10" s="6" customFormat="1" ht="21.75" customHeight="1">
      <c r="A35" s="132">
        <v>13</v>
      </c>
      <c r="B35" s="133" t="s">
        <v>137</v>
      </c>
      <c r="C35" s="134">
        <v>3</v>
      </c>
      <c r="D35" s="135" t="s">
        <v>5</v>
      </c>
      <c r="E35" s="136">
        <v>0</v>
      </c>
      <c r="F35" s="137">
        <f t="shared" si="0"/>
        <v>0</v>
      </c>
      <c r="G35" s="136">
        <v>35</v>
      </c>
      <c r="H35" s="137">
        <f t="shared" si="1"/>
        <v>105</v>
      </c>
      <c r="I35" s="138">
        <f t="shared" si="2"/>
        <v>105</v>
      </c>
      <c r="J35" s="41"/>
    </row>
    <row r="36" spans="1:10" s="6" customFormat="1" ht="22.5" customHeight="1">
      <c r="A36" s="132">
        <v>14</v>
      </c>
      <c r="B36" s="133" t="s">
        <v>136</v>
      </c>
      <c r="C36" s="134">
        <v>4</v>
      </c>
      <c r="D36" s="135" t="s">
        <v>5</v>
      </c>
      <c r="E36" s="136">
        <v>0</v>
      </c>
      <c r="F36" s="137">
        <f t="shared" si="0"/>
        <v>0</v>
      </c>
      <c r="G36" s="136">
        <v>250</v>
      </c>
      <c r="H36" s="137">
        <f t="shared" si="1"/>
        <v>1000</v>
      </c>
      <c r="I36" s="138">
        <f t="shared" si="2"/>
        <v>1000</v>
      </c>
      <c r="J36" s="41"/>
    </row>
    <row r="37" spans="1:10" s="6" customFormat="1" ht="22.5" customHeight="1">
      <c r="A37" s="132">
        <v>15</v>
      </c>
      <c r="B37" s="133" t="s">
        <v>135</v>
      </c>
      <c r="C37" s="134">
        <v>4</v>
      </c>
      <c r="D37" s="135" t="s">
        <v>5</v>
      </c>
      <c r="E37" s="136">
        <v>0</v>
      </c>
      <c r="F37" s="137">
        <f t="shared" si="0"/>
        <v>0</v>
      </c>
      <c r="G37" s="136">
        <v>30</v>
      </c>
      <c r="H37" s="137">
        <f t="shared" si="1"/>
        <v>120</v>
      </c>
      <c r="I37" s="138">
        <f t="shared" si="2"/>
        <v>120</v>
      </c>
      <c r="J37" s="41"/>
    </row>
    <row r="38" spans="1:10" s="6" customFormat="1" ht="42.75" customHeight="1">
      <c r="A38" s="126">
        <v>16</v>
      </c>
      <c r="B38" s="133" t="s">
        <v>144</v>
      </c>
      <c r="C38" s="128">
        <v>2</v>
      </c>
      <c r="D38" s="120" t="s">
        <v>5</v>
      </c>
      <c r="E38" s="139">
        <v>0</v>
      </c>
      <c r="F38" s="140">
        <f>E38*C38</f>
        <v>0</v>
      </c>
      <c r="G38" s="139">
        <v>100</v>
      </c>
      <c r="H38" s="140">
        <f>G38*C38</f>
        <v>200</v>
      </c>
      <c r="I38" s="141">
        <f>H38+F38</f>
        <v>200</v>
      </c>
      <c r="J38" s="41"/>
    </row>
    <row r="39" spans="1:10" s="14" customFormat="1" ht="21" customHeight="1">
      <c r="A39" s="126">
        <v>17</v>
      </c>
      <c r="B39" s="245" t="s">
        <v>215</v>
      </c>
      <c r="C39" s="128">
        <v>486</v>
      </c>
      <c r="D39" s="120" t="s">
        <v>6</v>
      </c>
      <c r="E39" s="129">
        <v>0</v>
      </c>
      <c r="F39" s="130">
        <f>E39*C39</f>
        <v>0</v>
      </c>
      <c r="G39" s="129">
        <v>15</v>
      </c>
      <c r="H39" s="130">
        <f>G39*C39</f>
        <v>7290</v>
      </c>
      <c r="I39" s="131">
        <f>H39+F39</f>
        <v>7290</v>
      </c>
      <c r="J39" s="124"/>
    </row>
    <row r="40" spans="1:10" s="6" customFormat="1" ht="24" customHeight="1">
      <c r="A40" s="132"/>
      <c r="B40" s="127" t="s">
        <v>151</v>
      </c>
      <c r="C40" s="134"/>
      <c r="D40" s="135"/>
      <c r="E40" s="136"/>
      <c r="F40" s="137"/>
      <c r="G40" s="136"/>
      <c r="H40" s="137"/>
      <c r="I40" s="138"/>
      <c r="J40" s="41" t="s">
        <v>91</v>
      </c>
    </row>
    <row r="41" spans="1:10" s="6" customFormat="1" ht="22.5" customHeight="1">
      <c r="A41" s="132">
        <v>1</v>
      </c>
      <c r="B41" s="133" t="s">
        <v>121</v>
      </c>
      <c r="C41" s="134">
        <v>51</v>
      </c>
      <c r="D41" s="135" t="s">
        <v>5</v>
      </c>
      <c r="E41" s="136">
        <v>0</v>
      </c>
      <c r="F41" s="137">
        <f t="shared" ref="F41:F47" si="6">E41*C41</f>
        <v>0</v>
      </c>
      <c r="G41" s="136">
        <v>60</v>
      </c>
      <c r="H41" s="137">
        <f>G41*C41</f>
        <v>3060</v>
      </c>
      <c r="I41" s="138">
        <f>H41+F41</f>
        <v>3060</v>
      </c>
      <c r="J41" s="41"/>
    </row>
    <row r="42" spans="1:10" s="6" customFormat="1" ht="21.75" customHeight="1">
      <c r="A42" s="132">
        <v>2</v>
      </c>
      <c r="B42" s="133" t="s">
        <v>122</v>
      </c>
      <c r="C42" s="134">
        <v>98</v>
      </c>
      <c r="D42" s="135" t="s">
        <v>5</v>
      </c>
      <c r="E42" s="136">
        <v>0</v>
      </c>
      <c r="F42" s="137">
        <f t="shared" si="6"/>
        <v>0</v>
      </c>
      <c r="G42" s="136">
        <v>30</v>
      </c>
      <c r="H42" s="137">
        <f>G42*C42</f>
        <v>2940</v>
      </c>
      <c r="I42" s="138">
        <f>H42+F42</f>
        <v>2940</v>
      </c>
      <c r="J42" s="41"/>
    </row>
    <row r="43" spans="1:10" s="6" customFormat="1" ht="22.5" customHeight="1">
      <c r="A43" s="132">
        <v>3</v>
      </c>
      <c r="B43" s="133" t="s">
        <v>123</v>
      </c>
      <c r="C43" s="134">
        <v>10</v>
      </c>
      <c r="D43" s="135" t="s">
        <v>5</v>
      </c>
      <c r="E43" s="136">
        <v>0</v>
      </c>
      <c r="F43" s="137">
        <f t="shared" si="6"/>
        <v>0</v>
      </c>
      <c r="G43" s="136">
        <v>180</v>
      </c>
      <c r="H43" s="137">
        <f>G43*C43</f>
        <v>1800</v>
      </c>
      <c r="I43" s="138">
        <f>H43+F43</f>
        <v>1800</v>
      </c>
      <c r="J43" s="41"/>
    </row>
    <row r="44" spans="1:10" s="6" customFormat="1" ht="21.75" customHeight="1">
      <c r="A44" s="132">
        <v>4</v>
      </c>
      <c r="B44" s="133" t="s">
        <v>124</v>
      </c>
      <c r="C44" s="134">
        <v>3</v>
      </c>
      <c r="D44" s="135" t="s">
        <v>5</v>
      </c>
      <c r="E44" s="136">
        <v>0</v>
      </c>
      <c r="F44" s="137">
        <f t="shared" si="6"/>
        <v>0</v>
      </c>
      <c r="G44" s="136">
        <v>60</v>
      </c>
      <c r="H44" s="137">
        <f>G44*C44</f>
        <v>180</v>
      </c>
      <c r="I44" s="138">
        <f>H44+F44</f>
        <v>180</v>
      </c>
      <c r="J44" s="41"/>
    </row>
    <row r="45" spans="1:10" s="6" customFormat="1" ht="21" customHeight="1">
      <c r="A45" s="132">
        <v>5</v>
      </c>
      <c r="B45" s="133" t="s">
        <v>128</v>
      </c>
      <c r="C45" s="134">
        <v>4</v>
      </c>
      <c r="D45" s="135" t="s">
        <v>5</v>
      </c>
      <c r="E45" s="136">
        <v>0</v>
      </c>
      <c r="F45" s="137">
        <f t="shared" si="6"/>
        <v>0</v>
      </c>
      <c r="G45" s="136">
        <v>60</v>
      </c>
      <c r="H45" s="137">
        <f t="shared" ref="H45:H54" si="7">G45*C45</f>
        <v>240</v>
      </c>
      <c r="I45" s="138">
        <f t="shared" ref="I45:I54" si="8">H45+F45</f>
        <v>240</v>
      </c>
      <c r="J45" s="41"/>
    </row>
    <row r="46" spans="1:10" s="6" customFormat="1" ht="22.5" customHeight="1">
      <c r="A46" s="132">
        <v>6</v>
      </c>
      <c r="B46" s="133" t="s">
        <v>125</v>
      </c>
      <c r="C46" s="134">
        <v>1</v>
      </c>
      <c r="D46" s="135" t="s">
        <v>5</v>
      </c>
      <c r="E46" s="136">
        <v>0</v>
      </c>
      <c r="F46" s="137">
        <f t="shared" si="6"/>
        <v>0</v>
      </c>
      <c r="G46" s="136">
        <v>60</v>
      </c>
      <c r="H46" s="137">
        <f t="shared" si="7"/>
        <v>60</v>
      </c>
      <c r="I46" s="138">
        <f t="shared" si="8"/>
        <v>60</v>
      </c>
      <c r="J46" s="41"/>
    </row>
    <row r="47" spans="1:10" s="6" customFormat="1" ht="22.5" customHeight="1">
      <c r="A47" s="132">
        <v>7</v>
      </c>
      <c r="B47" s="133" t="s">
        <v>126</v>
      </c>
      <c r="C47" s="134">
        <v>2</v>
      </c>
      <c r="D47" s="135" t="s">
        <v>5</v>
      </c>
      <c r="E47" s="136">
        <v>0</v>
      </c>
      <c r="F47" s="137">
        <f t="shared" si="6"/>
        <v>0</v>
      </c>
      <c r="G47" s="136">
        <f>(6*3)*30</f>
        <v>540</v>
      </c>
      <c r="H47" s="137">
        <f t="shared" si="7"/>
        <v>1080</v>
      </c>
      <c r="I47" s="138">
        <f t="shared" si="8"/>
        <v>1080</v>
      </c>
      <c r="J47" s="41"/>
    </row>
    <row r="48" spans="1:10" s="6" customFormat="1" ht="22.5" customHeight="1">
      <c r="A48" s="132">
        <v>8</v>
      </c>
      <c r="B48" s="133" t="s">
        <v>141</v>
      </c>
      <c r="C48" s="134">
        <v>3</v>
      </c>
      <c r="D48" s="135" t="s">
        <v>5</v>
      </c>
      <c r="E48" s="136">
        <v>0</v>
      </c>
      <c r="F48" s="137">
        <f t="shared" ref="F48:F54" si="9">E48*C48</f>
        <v>0</v>
      </c>
      <c r="G48" s="136">
        <v>140</v>
      </c>
      <c r="H48" s="137">
        <f t="shared" si="7"/>
        <v>420</v>
      </c>
      <c r="I48" s="138">
        <f t="shared" si="8"/>
        <v>420</v>
      </c>
      <c r="J48" s="41"/>
    </row>
    <row r="49" spans="1:10" s="6" customFormat="1" ht="22.5" customHeight="1">
      <c r="A49" s="132">
        <v>9</v>
      </c>
      <c r="B49" s="133" t="s">
        <v>140</v>
      </c>
      <c r="C49" s="134">
        <v>3</v>
      </c>
      <c r="D49" s="135" t="s">
        <v>5</v>
      </c>
      <c r="E49" s="136">
        <v>0</v>
      </c>
      <c r="F49" s="137">
        <f t="shared" si="9"/>
        <v>0</v>
      </c>
      <c r="G49" s="136">
        <v>35</v>
      </c>
      <c r="H49" s="137">
        <f t="shared" si="7"/>
        <v>105</v>
      </c>
      <c r="I49" s="138">
        <f t="shared" si="8"/>
        <v>105</v>
      </c>
      <c r="J49" s="41"/>
    </row>
    <row r="50" spans="1:10" s="6" customFormat="1" ht="23.25" customHeight="1">
      <c r="A50" s="132">
        <v>10</v>
      </c>
      <c r="B50" s="133" t="s">
        <v>139</v>
      </c>
      <c r="C50" s="134">
        <v>3</v>
      </c>
      <c r="D50" s="135" t="s">
        <v>5</v>
      </c>
      <c r="E50" s="136">
        <v>0</v>
      </c>
      <c r="F50" s="137">
        <f t="shared" si="9"/>
        <v>0</v>
      </c>
      <c r="G50" s="136">
        <v>50</v>
      </c>
      <c r="H50" s="137">
        <f t="shared" si="7"/>
        <v>150</v>
      </c>
      <c r="I50" s="138">
        <f t="shared" si="8"/>
        <v>150</v>
      </c>
      <c r="J50" s="41"/>
    </row>
    <row r="51" spans="1:10" s="6" customFormat="1" ht="22.5" customHeight="1">
      <c r="A51" s="132">
        <v>11</v>
      </c>
      <c r="B51" s="133" t="s">
        <v>138</v>
      </c>
      <c r="C51" s="134">
        <v>3</v>
      </c>
      <c r="D51" s="135" t="s">
        <v>5</v>
      </c>
      <c r="E51" s="136">
        <v>0</v>
      </c>
      <c r="F51" s="137">
        <f t="shared" si="9"/>
        <v>0</v>
      </c>
      <c r="G51" s="136">
        <v>25</v>
      </c>
      <c r="H51" s="137">
        <f t="shared" si="7"/>
        <v>75</v>
      </c>
      <c r="I51" s="138">
        <f t="shared" si="8"/>
        <v>75</v>
      </c>
      <c r="J51" s="41"/>
    </row>
    <row r="52" spans="1:10" s="6" customFormat="1" ht="21.75" customHeight="1">
      <c r="A52" s="132">
        <v>12</v>
      </c>
      <c r="B52" s="133" t="s">
        <v>137</v>
      </c>
      <c r="C52" s="134">
        <v>3</v>
      </c>
      <c r="D52" s="135" t="s">
        <v>5</v>
      </c>
      <c r="E52" s="136">
        <v>0</v>
      </c>
      <c r="F52" s="137">
        <f t="shared" si="9"/>
        <v>0</v>
      </c>
      <c r="G52" s="136">
        <v>35</v>
      </c>
      <c r="H52" s="137">
        <f t="shared" si="7"/>
        <v>105</v>
      </c>
      <c r="I52" s="138">
        <f t="shared" si="8"/>
        <v>105</v>
      </c>
      <c r="J52" s="41"/>
    </row>
    <row r="53" spans="1:10" s="6" customFormat="1" ht="22.5" customHeight="1">
      <c r="A53" s="132">
        <v>13</v>
      </c>
      <c r="B53" s="133" t="s">
        <v>136</v>
      </c>
      <c r="C53" s="134">
        <v>4</v>
      </c>
      <c r="D53" s="135" t="s">
        <v>5</v>
      </c>
      <c r="E53" s="136">
        <v>0</v>
      </c>
      <c r="F53" s="137">
        <f t="shared" si="9"/>
        <v>0</v>
      </c>
      <c r="G53" s="136">
        <v>250</v>
      </c>
      <c r="H53" s="137">
        <f t="shared" si="7"/>
        <v>1000</v>
      </c>
      <c r="I53" s="138">
        <f t="shared" si="8"/>
        <v>1000</v>
      </c>
      <c r="J53" s="41"/>
    </row>
    <row r="54" spans="1:10" s="6" customFormat="1" ht="22.5" customHeight="1">
      <c r="A54" s="132">
        <v>14</v>
      </c>
      <c r="B54" s="133" t="s">
        <v>135</v>
      </c>
      <c r="C54" s="134">
        <v>4</v>
      </c>
      <c r="D54" s="135" t="s">
        <v>5</v>
      </c>
      <c r="E54" s="136">
        <v>0</v>
      </c>
      <c r="F54" s="137">
        <f t="shared" si="9"/>
        <v>0</v>
      </c>
      <c r="G54" s="136">
        <v>30</v>
      </c>
      <c r="H54" s="137">
        <f t="shared" si="7"/>
        <v>120</v>
      </c>
      <c r="I54" s="138">
        <f t="shared" si="8"/>
        <v>120</v>
      </c>
      <c r="J54" s="41"/>
    </row>
    <row r="55" spans="1:10" s="6" customFormat="1" ht="42.75" customHeight="1">
      <c r="A55" s="126">
        <v>15</v>
      </c>
      <c r="B55" s="133" t="s">
        <v>143</v>
      </c>
      <c r="C55" s="128">
        <v>1</v>
      </c>
      <c r="D55" s="120" t="s">
        <v>5</v>
      </c>
      <c r="E55" s="139">
        <v>0</v>
      </c>
      <c r="F55" s="140">
        <f>E55*C55</f>
        <v>0</v>
      </c>
      <c r="G55" s="139">
        <f>150*(2.4*7)</f>
        <v>2520</v>
      </c>
      <c r="H55" s="140">
        <f>G55*C55</f>
        <v>2520</v>
      </c>
      <c r="I55" s="141">
        <f>H55+F55</f>
        <v>2520</v>
      </c>
      <c r="J55" s="41"/>
    </row>
    <row r="56" spans="1:10" s="6" customFormat="1" ht="42.75" customHeight="1">
      <c r="A56" s="126">
        <v>16</v>
      </c>
      <c r="B56" s="133" t="s">
        <v>144</v>
      </c>
      <c r="C56" s="128">
        <v>2</v>
      </c>
      <c r="D56" s="120" t="s">
        <v>5</v>
      </c>
      <c r="E56" s="139">
        <v>0</v>
      </c>
      <c r="F56" s="140">
        <f>E56*C56</f>
        <v>0</v>
      </c>
      <c r="G56" s="139">
        <v>100</v>
      </c>
      <c r="H56" s="140">
        <f>G56*C56</f>
        <v>200</v>
      </c>
      <c r="I56" s="141">
        <f>H56+F56</f>
        <v>200</v>
      </c>
      <c r="J56" s="41"/>
    </row>
    <row r="57" spans="1:10" s="14" customFormat="1" ht="21" customHeight="1">
      <c r="A57" s="126">
        <v>17</v>
      </c>
      <c r="B57" s="245" t="s">
        <v>215</v>
      </c>
      <c r="C57" s="128">
        <v>486</v>
      </c>
      <c r="D57" s="120" t="s">
        <v>6</v>
      </c>
      <c r="E57" s="129">
        <v>0</v>
      </c>
      <c r="F57" s="130">
        <f>E57*C57</f>
        <v>0</v>
      </c>
      <c r="G57" s="129">
        <v>15</v>
      </c>
      <c r="H57" s="130">
        <f>G57*C57</f>
        <v>7290</v>
      </c>
      <c r="I57" s="131">
        <f>H57+F57</f>
        <v>7290</v>
      </c>
      <c r="J57" s="124"/>
    </row>
    <row r="58" spans="1:10" s="6" customFormat="1" ht="24" customHeight="1">
      <c r="A58" s="132"/>
      <c r="B58" s="127" t="s">
        <v>152</v>
      </c>
      <c r="C58" s="134"/>
      <c r="D58" s="135"/>
      <c r="E58" s="136"/>
      <c r="F58" s="137"/>
      <c r="G58" s="136"/>
      <c r="H58" s="137"/>
      <c r="I58" s="138"/>
      <c r="J58" s="41" t="s">
        <v>91</v>
      </c>
    </row>
    <row r="59" spans="1:10" s="6" customFormat="1" ht="22.5" customHeight="1">
      <c r="A59" s="132">
        <v>1</v>
      </c>
      <c r="B59" s="133" t="s">
        <v>121</v>
      </c>
      <c r="C59" s="134">
        <v>26</v>
      </c>
      <c r="D59" s="135" t="s">
        <v>5</v>
      </c>
      <c r="E59" s="136">
        <v>0</v>
      </c>
      <c r="F59" s="137">
        <f>E59*C59</f>
        <v>0</v>
      </c>
      <c r="G59" s="136">
        <v>60</v>
      </c>
      <c r="H59" s="137">
        <f>G59*C59</f>
        <v>1560</v>
      </c>
      <c r="I59" s="138">
        <f>H59+F59</f>
        <v>1560</v>
      </c>
      <c r="J59" s="41"/>
    </row>
    <row r="60" spans="1:10" s="6" customFormat="1" ht="22.5" customHeight="1">
      <c r="A60" s="132">
        <v>2</v>
      </c>
      <c r="B60" s="133" t="s">
        <v>122</v>
      </c>
      <c r="C60" s="134">
        <v>52</v>
      </c>
      <c r="D60" s="135" t="s">
        <v>5</v>
      </c>
      <c r="E60" s="136">
        <v>0</v>
      </c>
      <c r="F60" s="137">
        <f>E60*C60</f>
        <v>0</v>
      </c>
      <c r="G60" s="136">
        <v>30</v>
      </c>
      <c r="H60" s="137">
        <f>G60*C60</f>
        <v>1560</v>
      </c>
      <c r="I60" s="138">
        <f>H60+F60</f>
        <v>1560</v>
      </c>
      <c r="J60" s="41"/>
    </row>
    <row r="61" spans="1:10" s="6" customFormat="1" ht="22.5" customHeight="1">
      <c r="A61" s="132">
        <v>3</v>
      </c>
      <c r="B61" s="133" t="s">
        <v>123</v>
      </c>
      <c r="C61" s="134">
        <v>49</v>
      </c>
      <c r="D61" s="135" t="s">
        <v>5</v>
      </c>
      <c r="E61" s="136">
        <v>0</v>
      </c>
      <c r="F61" s="137">
        <f>E61*C61</f>
        <v>0</v>
      </c>
      <c r="G61" s="136">
        <v>180</v>
      </c>
      <c r="H61" s="137">
        <f>G61*C61</f>
        <v>8820</v>
      </c>
      <c r="I61" s="138">
        <f>H61+F61</f>
        <v>8820</v>
      </c>
      <c r="J61" s="41"/>
    </row>
    <row r="62" spans="1:10" s="6" customFormat="1" ht="23.25" customHeight="1">
      <c r="A62" s="132">
        <v>4</v>
      </c>
      <c r="B62" s="133" t="s">
        <v>124</v>
      </c>
      <c r="C62" s="134">
        <v>3</v>
      </c>
      <c r="D62" s="135" t="s">
        <v>5</v>
      </c>
      <c r="E62" s="136">
        <v>0</v>
      </c>
      <c r="F62" s="137">
        <f t="shared" ref="F62:F71" si="10">E62*C62</f>
        <v>0</v>
      </c>
      <c r="G62" s="136">
        <v>60</v>
      </c>
      <c r="H62" s="137">
        <f>G62*C62</f>
        <v>180</v>
      </c>
      <c r="I62" s="138">
        <f>H62+F62</f>
        <v>180</v>
      </c>
      <c r="J62" s="41"/>
    </row>
    <row r="63" spans="1:10" s="6" customFormat="1" ht="21" customHeight="1">
      <c r="A63" s="132">
        <v>5</v>
      </c>
      <c r="B63" s="133" t="s">
        <v>128</v>
      </c>
      <c r="C63" s="134">
        <v>3</v>
      </c>
      <c r="D63" s="135" t="s">
        <v>5</v>
      </c>
      <c r="E63" s="136">
        <v>0</v>
      </c>
      <c r="F63" s="137">
        <f t="shared" si="10"/>
        <v>0</v>
      </c>
      <c r="G63" s="136">
        <v>60</v>
      </c>
      <c r="H63" s="137">
        <f t="shared" ref="H63:H71" si="11">G63*C63</f>
        <v>180</v>
      </c>
      <c r="I63" s="138">
        <f t="shared" ref="I63:I71" si="12">H63+F63</f>
        <v>180</v>
      </c>
      <c r="J63" s="41"/>
    </row>
    <row r="64" spans="1:10" s="6" customFormat="1" ht="23.25" customHeight="1">
      <c r="A64" s="132">
        <v>6</v>
      </c>
      <c r="B64" s="133" t="s">
        <v>125</v>
      </c>
      <c r="C64" s="134">
        <v>1</v>
      </c>
      <c r="D64" s="135" t="s">
        <v>5</v>
      </c>
      <c r="E64" s="136">
        <v>0</v>
      </c>
      <c r="F64" s="137">
        <f t="shared" si="10"/>
        <v>0</v>
      </c>
      <c r="G64" s="136">
        <v>60</v>
      </c>
      <c r="H64" s="137">
        <f t="shared" si="11"/>
        <v>60</v>
      </c>
      <c r="I64" s="138">
        <f t="shared" si="12"/>
        <v>60</v>
      </c>
      <c r="J64" s="41"/>
    </row>
    <row r="65" spans="1:10" s="6" customFormat="1" ht="22.5" customHeight="1">
      <c r="A65" s="132">
        <v>7</v>
      </c>
      <c r="B65" s="133" t="s">
        <v>141</v>
      </c>
      <c r="C65" s="134">
        <v>3</v>
      </c>
      <c r="D65" s="135" t="s">
        <v>5</v>
      </c>
      <c r="E65" s="136">
        <v>0</v>
      </c>
      <c r="F65" s="137">
        <f t="shared" si="10"/>
        <v>0</v>
      </c>
      <c r="G65" s="136">
        <v>140</v>
      </c>
      <c r="H65" s="137">
        <f t="shared" si="11"/>
        <v>420</v>
      </c>
      <c r="I65" s="138">
        <f t="shared" si="12"/>
        <v>420</v>
      </c>
      <c r="J65" s="41"/>
    </row>
    <row r="66" spans="1:10" s="6" customFormat="1" ht="22.5" customHeight="1">
      <c r="A66" s="132">
        <v>8</v>
      </c>
      <c r="B66" s="133" t="s">
        <v>140</v>
      </c>
      <c r="C66" s="134">
        <v>3</v>
      </c>
      <c r="D66" s="135" t="s">
        <v>5</v>
      </c>
      <c r="E66" s="136">
        <v>0</v>
      </c>
      <c r="F66" s="137">
        <f t="shared" si="10"/>
        <v>0</v>
      </c>
      <c r="G66" s="136">
        <v>35</v>
      </c>
      <c r="H66" s="137">
        <f t="shared" si="11"/>
        <v>105</v>
      </c>
      <c r="I66" s="138">
        <f t="shared" si="12"/>
        <v>105</v>
      </c>
      <c r="J66" s="41"/>
    </row>
    <row r="67" spans="1:10" s="6" customFormat="1" ht="22.5" customHeight="1">
      <c r="A67" s="132">
        <v>9</v>
      </c>
      <c r="B67" s="133" t="s">
        <v>139</v>
      </c>
      <c r="C67" s="134">
        <v>3</v>
      </c>
      <c r="D67" s="135" t="s">
        <v>5</v>
      </c>
      <c r="E67" s="136">
        <v>0</v>
      </c>
      <c r="F67" s="137">
        <f t="shared" si="10"/>
        <v>0</v>
      </c>
      <c r="G67" s="136">
        <v>50</v>
      </c>
      <c r="H67" s="137">
        <f t="shared" si="11"/>
        <v>150</v>
      </c>
      <c r="I67" s="138">
        <f t="shared" si="12"/>
        <v>150</v>
      </c>
      <c r="J67" s="41"/>
    </row>
    <row r="68" spans="1:10" s="6" customFormat="1" ht="22.5" customHeight="1">
      <c r="A68" s="132">
        <v>10</v>
      </c>
      <c r="B68" s="133" t="s">
        <v>138</v>
      </c>
      <c r="C68" s="134">
        <v>3</v>
      </c>
      <c r="D68" s="135" t="s">
        <v>5</v>
      </c>
      <c r="E68" s="136">
        <v>0</v>
      </c>
      <c r="F68" s="137">
        <f t="shared" si="10"/>
        <v>0</v>
      </c>
      <c r="G68" s="136">
        <v>25</v>
      </c>
      <c r="H68" s="137">
        <f t="shared" si="11"/>
        <v>75</v>
      </c>
      <c r="I68" s="138">
        <f t="shared" si="12"/>
        <v>75</v>
      </c>
      <c r="J68" s="41"/>
    </row>
    <row r="69" spans="1:10" s="6" customFormat="1" ht="22.5" customHeight="1">
      <c r="A69" s="132">
        <v>11</v>
      </c>
      <c r="B69" s="133" t="s">
        <v>137</v>
      </c>
      <c r="C69" s="134">
        <v>3</v>
      </c>
      <c r="D69" s="135" t="s">
        <v>5</v>
      </c>
      <c r="E69" s="136">
        <v>0</v>
      </c>
      <c r="F69" s="137">
        <f t="shared" si="10"/>
        <v>0</v>
      </c>
      <c r="G69" s="136">
        <v>35</v>
      </c>
      <c r="H69" s="137">
        <f t="shared" si="11"/>
        <v>105</v>
      </c>
      <c r="I69" s="138">
        <f t="shared" si="12"/>
        <v>105</v>
      </c>
      <c r="J69" s="41"/>
    </row>
    <row r="70" spans="1:10" s="6" customFormat="1" ht="23.25" customHeight="1">
      <c r="A70" s="132">
        <v>12</v>
      </c>
      <c r="B70" s="133" t="s">
        <v>136</v>
      </c>
      <c r="C70" s="134">
        <v>4</v>
      </c>
      <c r="D70" s="135" t="s">
        <v>5</v>
      </c>
      <c r="E70" s="136">
        <v>0</v>
      </c>
      <c r="F70" s="137">
        <f t="shared" si="10"/>
        <v>0</v>
      </c>
      <c r="G70" s="136">
        <v>250</v>
      </c>
      <c r="H70" s="137">
        <f t="shared" si="11"/>
        <v>1000</v>
      </c>
      <c r="I70" s="138">
        <f t="shared" si="12"/>
        <v>1000</v>
      </c>
      <c r="J70" s="41"/>
    </row>
    <row r="71" spans="1:10" s="6" customFormat="1" ht="22.5" customHeight="1">
      <c r="A71" s="132">
        <v>13</v>
      </c>
      <c r="B71" s="133" t="s">
        <v>135</v>
      </c>
      <c r="C71" s="134">
        <v>4</v>
      </c>
      <c r="D71" s="135" t="s">
        <v>5</v>
      </c>
      <c r="E71" s="136">
        <v>0</v>
      </c>
      <c r="F71" s="137">
        <f t="shared" si="10"/>
        <v>0</v>
      </c>
      <c r="G71" s="136">
        <v>30</v>
      </c>
      <c r="H71" s="137">
        <f t="shared" si="11"/>
        <v>120</v>
      </c>
      <c r="I71" s="138">
        <f t="shared" si="12"/>
        <v>120</v>
      </c>
      <c r="J71" s="41"/>
    </row>
    <row r="72" spans="1:10" s="6" customFormat="1" ht="21" customHeight="1">
      <c r="A72" s="132">
        <v>14</v>
      </c>
      <c r="B72" s="133" t="s">
        <v>131</v>
      </c>
      <c r="C72" s="134">
        <v>2</v>
      </c>
      <c r="D72" s="135" t="s">
        <v>5</v>
      </c>
      <c r="E72" s="136">
        <v>0</v>
      </c>
      <c r="F72" s="137">
        <f>E72*C72</f>
        <v>0</v>
      </c>
      <c r="G72" s="136">
        <v>100</v>
      </c>
      <c r="H72" s="137">
        <f>G72*C72</f>
        <v>200</v>
      </c>
      <c r="I72" s="138">
        <f>H72+F72</f>
        <v>200</v>
      </c>
      <c r="J72" s="41"/>
    </row>
    <row r="73" spans="1:10" s="6" customFormat="1" ht="44.25" customHeight="1">
      <c r="A73" s="126">
        <v>15</v>
      </c>
      <c r="B73" s="133" t="s">
        <v>144</v>
      </c>
      <c r="C73" s="128">
        <v>2</v>
      </c>
      <c r="D73" s="120" t="s">
        <v>5</v>
      </c>
      <c r="E73" s="139">
        <v>0</v>
      </c>
      <c r="F73" s="140">
        <f>E73*C73</f>
        <v>0</v>
      </c>
      <c r="G73" s="139">
        <v>100</v>
      </c>
      <c r="H73" s="140">
        <f>G73*C73</f>
        <v>200</v>
      </c>
      <c r="I73" s="141">
        <f>H73+F73</f>
        <v>200</v>
      </c>
      <c r="J73" s="41"/>
    </row>
    <row r="74" spans="1:10" s="14" customFormat="1" ht="21" customHeight="1">
      <c r="A74" s="126">
        <v>17</v>
      </c>
      <c r="B74" s="245" t="s">
        <v>215</v>
      </c>
      <c r="C74" s="128">
        <v>482</v>
      </c>
      <c r="D74" s="120" t="s">
        <v>6</v>
      </c>
      <c r="E74" s="129">
        <v>0</v>
      </c>
      <c r="F74" s="130">
        <f>E74*C74</f>
        <v>0</v>
      </c>
      <c r="G74" s="129">
        <v>15</v>
      </c>
      <c r="H74" s="130">
        <f>G74*C74</f>
        <v>7230</v>
      </c>
      <c r="I74" s="131">
        <f>H74+F74</f>
        <v>7230</v>
      </c>
      <c r="J74" s="124"/>
    </row>
    <row r="75" spans="1:10" s="6" customFormat="1" ht="23.25" customHeight="1">
      <c r="A75" s="132"/>
      <c r="B75" s="127" t="s">
        <v>153</v>
      </c>
      <c r="C75" s="134"/>
      <c r="D75" s="135"/>
      <c r="E75" s="136"/>
      <c r="F75" s="137"/>
      <c r="G75" s="136"/>
      <c r="H75" s="137"/>
      <c r="I75" s="138"/>
      <c r="J75" s="41" t="s">
        <v>91</v>
      </c>
    </row>
    <row r="76" spans="1:10" s="6" customFormat="1" ht="23.25" customHeight="1">
      <c r="A76" s="132">
        <v>1</v>
      </c>
      <c r="B76" s="133" t="s">
        <v>121</v>
      </c>
      <c r="C76" s="134">
        <v>33</v>
      </c>
      <c r="D76" s="135" t="s">
        <v>5</v>
      </c>
      <c r="E76" s="136">
        <v>0</v>
      </c>
      <c r="F76" s="137">
        <f t="shared" ref="F76:F81" si="13">E76*C76</f>
        <v>0</v>
      </c>
      <c r="G76" s="136">
        <v>60</v>
      </c>
      <c r="H76" s="137">
        <f>G76*C76</f>
        <v>1980</v>
      </c>
      <c r="I76" s="138">
        <f>H76+F76</f>
        <v>1980</v>
      </c>
      <c r="J76" s="41"/>
    </row>
    <row r="77" spans="1:10" s="6" customFormat="1" ht="22.5" customHeight="1">
      <c r="A77" s="132">
        <v>2</v>
      </c>
      <c r="B77" s="133" t="s">
        <v>122</v>
      </c>
      <c r="C77" s="134">
        <v>30</v>
      </c>
      <c r="D77" s="135" t="s">
        <v>5</v>
      </c>
      <c r="E77" s="136">
        <v>0</v>
      </c>
      <c r="F77" s="137">
        <f t="shared" si="13"/>
        <v>0</v>
      </c>
      <c r="G77" s="136">
        <v>30</v>
      </c>
      <c r="H77" s="137">
        <f>G77*C77</f>
        <v>900</v>
      </c>
      <c r="I77" s="138">
        <f>H77+F77</f>
        <v>900</v>
      </c>
      <c r="J77" s="41"/>
    </row>
    <row r="78" spans="1:10" s="6" customFormat="1" ht="22.5" customHeight="1">
      <c r="A78" s="132">
        <v>3</v>
      </c>
      <c r="B78" s="133" t="s">
        <v>123</v>
      </c>
      <c r="C78" s="134">
        <v>14</v>
      </c>
      <c r="D78" s="135" t="s">
        <v>5</v>
      </c>
      <c r="E78" s="136">
        <v>0</v>
      </c>
      <c r="F78" s="137">
        <f t="shared" si="13"/>
        <v>0</v>
      </c>
      <c r="G78" s="136">
        <v>180</v>
      </c>
      <c r="H78" s="137">
        <f>G78*C78</f>
        <v>2520</v>
      </c>
      <c r="I78" s="138">
        <f>H78+F78</f>
        <v>2520</v>
      </c>
      <c r="J78" s="41"/>
    </row>
    <row r="79" spans="1:10" s="6" customFormat="1" ht="21" customHeight="1">
      <c r="A79" s="132">
        <v>4</v>
      </c>
      <c r="B79" s="133" t="s">
        <v>128</v>
      </c>
      <c r="C79" s="134">
        <v>5</v>
      </c>
      <c r="D79" s="135" t="s">
        <v>5</v>
      </c>
      <c r="E79" s="136">
        <v>0</v>
      </c>
      <c r="F79" s="137">
        <f t="shared" si="13"/>
        <v>0</v>
      </c>
      <c r="G79" s="136">
        <v>60</v>
      </c>
      <c r="H79" s="137">
        <f t="shared" ref="H79:H90" si="14">G79*C79</f>
        <v>300</v>
      </c>
      <c r="I79" s="138">
        <f t="shared" ref="I79:I90" si="15">H79+F79</f>
        <v>300</v>
      </c>
      <c r="J79" s="41"/>
    </row>
    <row r="80" spans="1:10" s="6" customFormat="1" ht="21.75" customHeight="1">
      <c r="A80" s="132">
        <v>5</v>
      </c>
      <c r="B80" s="133" t="s">
        <v>125</v>
      </c>
      <c r="C80" s="134">
        <v>5</v>
      </c>
      <c r="D80" s="135" t="s">
        <v>5</v>
      </c>
      <c r="E80" s="136">
        <v>0</v>
      </c>
      <c r="F80" s="137">
        <f t="shared" si="13"/>
        <v>0</v>
      </c>
      <c r="G80" s="136">
        <v>60</v>
      </c>
      <c r="H80" s="137">
        <f t="shared" si="14"/>
        <v>300</v>
      </c>
      <c r="I80" s="138">
        <f t="shared" si="15"/>
        <v>300</v>
      </c>
      <c r="J80" s="41"/>
    </row>
    <row r="81" spans="1:10" s="6" customFormat="1" ht="21.75" customHeight="1">
      <c r="A81" s="132">
        <v>6</v>
      </c>
      <c r="B81" s="133" t="s">
        <v>126</v>
      </c>
      <c r="C81" s="134">
        <v>2</v>
      </c>
      <c r="D81" s="135" t="s">
        <v>5</v>
      </c>
      <c r="E81" s="136">
        <v>0</v>
      </c>
      <c r="F81" s="137">
        <f t="shared" si="13"/>
        <v>0</v>
      </c>
      <c r="G81" s="136">
        <f>(6*3)*30</f>
        <v>540</v>
      </c>
      <c r="H81" s="137">
        <f t="shared" si="14"/>
        <v>1080</v>
      </c>
      <c r="I81" s="138">
        <f t="shared" si="15"/>
        <v>1080</v>
      </c>
      <c r="J81" s="41"/>
    </row>
    <row r="82" spans="1:10" s="6" customFormat="1" ht="21.75" customHeight="1">
      <c r="A82" s="132">
        <v>7</v>
      </c>
      <c r="B82" s="133" t="s">
        <v>130</v>
      </c>
      <c r="C82" s="134">
        <v>1</v>
      </c>
      <c r="D82" s="135" t="s">
        <v>5</v>
      </c>
      <c r="E82" s="136">
        <v>0</v>
      </c>
      <c r="F82" s="137">
        <v>0</v>
      </c>
      <c r="G82" s="136">
        <v>220</v>
      </c>
      <c r="H82" s="137">
        <f t="shared" si="14"/>
        <v>220</v>
      </c>
      <c r="I82" s="138">
        <f t="shared" si="15"/>
        <v>220</v>
      </c>
      <c r="J82" s="41"/>
    </row>
    <row r="83" spans="1:10" s="6" customFormat="1" ht="21.75" customHeight="1">
      <c r="A83" s="132">
        <v>8</v>
      </c>
      <c r="B83" s="133" t="s">
        <v>141</v>
      </c>
      <c r="C83" s="134">
        <v>3</v>
      </c>
      <c r="D83" s="135" t="s">
        <v>5</v>
      </c>
      <c r="E83" s="136">
        <v>0</v>
      </c>
      <c r="F83" s="137">
        <f t="shared" ref="F83:F89" si="16">E83*C83</f>
        <v>0</v>
      </c>
      <c r="G83" s="136">
        <v>140</v>
      </c>
      <c r="H83" s="137">
        <f t="shared" si="14"/>
        <v>420</v>
      </c>
      <c r="I83" s="138">
        <f t="shared" si="15"/>
        <v>420</v>
      </c>
      <c r="J83" s="41"/>
    </row>
    <row r="84" spans="1:10" s="6" customFormat="1" ht="21.75" customHeight="1">
      <c r="A84" s="132">
        <v>9</v>
      </c>
      <c r="B84" s="133" t="s">
        <v>140</v>
      </c>
      <c r="C84" s="134">
        <v>3</v>
      </c>
      <c r="D84" s="135" t="s">
        <v>5</v>
      </c>
      <c r="E84" s="136">
        <v>0</v>
      </c>
      <c r="F84" s="137">
        <f t="shared" si="16"/>
        <v>0</v>
      </c>
      <c r="G84" s="136">
        <v>35</v>
      </c>
      <c r="H84" s="137">
        <f t="shared" si="14"/>
        <v>105</v>
      </c>
      <c r="I84" s="138">
        <f t="shared" si="15"/>
        <v>105</v>
      </c>
      <c r="J84" s="41"/>
    </row>
    <row r="85" spans="1:10" s="6" customFormat="1" ht="22.5" customHeight="1">
      <c r="A85" s="132">
        <v>10</v>
      </c>
      <c r="B85" s="133" t="s">
        <v>139</v>
      </c>
      <c r="C85" s="134">
        <v>3</v>
      </c>
      <c r="D85" s="135" t="s">
        <v>5</v>
      </c>
      <c r="E85" s="136">
        <v>0</v>
      </c>
      <c r="F85" s="137">
        <f t="shared" si="16"/>
        <v>0</v>
      </c>
      <c r="G85" s="136">
        <v>50</v>
      </c>
      <c r="H85" s="137">
        <f t="shared" si="14"/>
        <v>150</v>
      </c>
      <c r="I85" s="138">
        <f t="shared" si="15"/>
        <v>150</v>
      </c>
      <c r="J85" s="41"/>
    </row>
    <row r="86" spans="1:10" s="6" customFormat="1" ht="23.25" customHeight="1">
      <c r="A86" s="132">
        <v>11</v>
      </c>
      <c r="B86" s="133" t="s">
        <v>138</v>
      </c>
      <c r="C86" s="134">
        <v>3</v>
      </c>
      <c r="D86" s="135" t="s">
        <v>5</v>
      </c>
      <c r="E86" s="136">
        <v>0</v>
      </c>
      <c r="F86" s="137">
        <f t="shared" si="16"/>
        <v>0</v>
      </c>
      <c r="G86" s="136">
        <v>25</v>
      </c>
      <c r="H86" s="137">
        <f t="shared" si="14"/>
        <v>75</v>
      </c>
      <c r="I86" s="138">
        <f t="shared" si="15"/>
        <v>75</v>
      </c>
      <c r="J86" s="41"/>
    </row>
    <row r="87" spans="1:10" s="6" customFormat="1" ht="23.25" customHeight="1">
      <c r="A87" s="132">
        <v>12</v>
      </c>
      <c r="B87" s="133" t="s">
        <v>137</v>
      </c>
      <c r="C87" s="134">
        <v>3</v>
      </c>
      <c r="D87" s="135" t="s">
        <v>5</v>
      </c>
      <c r="E87" s="136">
        <v>0</v>
      </c>
      <c r="F87" s="137">
        <f t="shared" si="16"/>
        <v>0</v>
      </c>
      <c r="G87" s="136">
        <v>35</v>
      </c>
      <c r="H87" s="137">
        <f t="shared" si="14"/>
        <v>105</v>
      </c>
      <c r="I87" s="138">
        <f t="shared" si="15"/>
        <v>105</v>
      </c>
      <c r="J87" s="41"/>
    </row>
    <row r="88" spans="1:10" s="6" customFormat="1" ht="23.25" customHeight="1">
      <c r="A88" s="132">
        <v>13</v>
      </c>
      <c r="B88" s="133" t="s">
        <v>136</v>
      </c>
      <c r="C88" s="134">
        <v>4</v>
      </c>
      <c r="D88" s="135" t="s">
        <v>5</v>
      </c>
      <c r="E88" s="136">
        <v>0</v>
      </c>
      <c r="F88" s="137">
        <f t="shared" si="16"/>
        <v>0</v>
      </c>
      <c r="G88" s="136">
        <v>250</v>
      </c>
      <c r="H88" s="137">
        <f t="shared" si="14"/>
        <v>1000</v>
      </c>
      <c r="I88" s="138">
        <f t="shared" si="15"/>
        <v>1000</v>
      </c>
      <c r="J88" s="41"/>
    </row>
    <row r="89" spans="1:10" s="6" customFormat="1" ht="22.5" customHeight="1">
      <c r="A89" s="132">
        <v>14</v>
      </c>
      <c r="B89" s="133" t="s">
        <v>135</v>
      </c>
      <c r="C89" s="134">
        <v>4</v>
      </c>
      <c r="D89" s="135" t="s">
        <v>5</v>
      </c>
      <c r="E89" s="136">
        <v>0</v>
      </c>
      <c r="F89" s="137">
        <f t="shared" si="16"/>
        <v>0</v>
      </c>
      <c r="G89" s="136">
        <v>30</v>
      </c>
      <c r="H89" s="137">
        <f t="shared" si="14"/>
        <v>120</v>
      </c>
      <c r="I89" s="138">
        <f t="shared" si="15"/>
        <v>120</v>
      </c>
      <c r="J89" s="41"/>
    </row>
    <row r="90" spans="1:10" s="6" customFormat="1" ht="23.25" customHeight="1">
      <c r="A90" s="132">
        <v>15</v>
      </c>
      <c r="B90" s="133" t="s">
        <v>142</v>
      </c>
      <c r="C90" s="134">
        <v>2</v>
      </c>
      <c r="D90" s="135" t="s">
        <v>5</v>
      </c>
      <c r="E90" s="136">
        <v>0</v>
      </c>
      <c r="F90" s="137">
        <v>0</v>
      </c>
      <c r="G90" s="136">
        <v>100</v>
      </c>
      <c r="H90" s="137">
        <f t="shared" si="14"/>
        <v>200</v>
      </c>
      <c r="I90" s="138">
        <f t="shared" si="15"/>
        <v>200</v>
      </c>
      <c r="J90" s="41"/>
    </row>
    <row r="91" spans="1:10" s="6" customFormat="1" ht="43.5" customHeight="1">
      <c r="A91" s="126">
        <v>16</v>
      </c>
      <c r="B91" s="133" t="s">
        <v>144</v>
      </c>
      <c r="C91" s="128">
        <v>2</v>
      </c>
      <c r="D91" s="120" t="s">
        <v>5</v>
      </c>
      <c r="E91" s="139">
        <v>0</v>
      </c>
      <c r="F91" s="140">
        <f>E91*C91</f>
        <v>0</v>
      </c>
      <c r="G91" s="139">
        <v>100</v>
      </c>
      <c r="H91" s="140">
        <f>G91*C91</f>
        <v>200</v>
      </c>
      <c r="I91" s="141">
        <f>H91+F91</f>
        <v>200</v>
      </c>
      <c r="J91" s="41"/>
    </row>
    <row r="92" spans="1:10" s="14" customFormat="1" ht="21" customHeight="1">
      <c r="A92" s="126">
        <v>17</v>
      </c>
      <c r="B92" s="245" t="s">
        <v>215</v>
      </c>
      <c r="C92" s="128">
        <v>482</v>
      </c>
      <c r="D92" s="120" t="s">
        <v>6</v>
      </c>
      <c r="E92" s="129">
        <v>0</v>
      </c>
      <c r="F92" s="130">
        <f>E92*C92</f>
        <v>0</v>
      </c>
      <c r="G92" s="129">
        <v>15</v>
      </c>
      <c r="H92" s="130">
        <f>G92*C92</f>
        <v>7230</v>
      </c>
      <c r="I92" s="131">
        <f>H92+F92</f>
        <v>7230</v>
      </c>
      <c r="J92" s="124"/>
    </row>
    <row r="93" spans="1:10" s="6" customFormat="1" ht="23.25" customHeight="1">
      <c r="A93" s="132"/>
      <c r="B93" s="127" t="s">
        <v>154</v>
      </c>
      <c r="C93" s="134"/>
      <c r="D93" s="135"/>
      <c r="E93" s="136"/>
      <c r="F93" s="137"/>
      <c r="G93" s="136"/>
      <c r="H93" s="137"/>
      <c r="I93" s="138"/>
      <c r="J93" s="41" t="s">
        <v>91</v>
      </c>
    </row>
    <row r="94" spans="1:10" s="6" customFormat="1" ht="21.75" customHeight="1">
      <c r="A94" s="132">
        <v>1</v>
      </c>
      <c r="B94" s="133" t="s">
        <v>121</v>
      </c>
      <c r="C94" s="134">
        <v>23</v>
      </c>
      <c r="D94" s="135" t="s">
        <v>5</v>
      </c>
      <c r="E94" s="136">
        <v>0</v>
      </c>
      <c r="F94" s="137">
        <f>E94*C94</f>
        <v>0</v>
      </c>
      <c r="G94" s="136">
        <v>60</v>
      </c>
      <c r="H94" s="137">
        <f>G94*C94</f>
        <v>1380</v>
      </c>
      <c r="I94" s="138">
        <f>H94+F94</f>
        <v>1380</v>
      </c>
      <c r="J94" s="41"/>
    </row>
    <row r="95" spans="1:10" s="6" customFormat="1" ht="22.5" customHeight="1">
      <c r="A95" s="132">
        <v>2</v>
      </c>
      <c r="B95" s="133" t="s">
        <v>122</v>
      </c>
      <c r="C95" s="134">
        <v>52</v>
      </c>
      <c r="D95" s="135" t="s">
        <v>5</v>
      </c>
      <c r="E95" s="136">
        <v>0</v>
      </c>
      <c r="F95" s="137">
        <f>E95*C95</f>
        <v>0</v>
      </c>
      <c r="G95" s="136">
        <v>30</v>
      </c>
      <c r="H95" s="137">
        <f>G95*C95</f>
        <v>1560</v>
      </c>
      <c r="I95" s="138">
        <f>H95+F95</f>
        <v>1560</v>
      </c>
      <c r="J95" s="41"/>
    </row>
    <row r="96" spans="1:10" s="6" customFormat="1" ht="22.5" customHeight="1">
      <c r="A96" s="132">
        <v>3</v>
      </c>
      <c r="B96" s="133" t="s">
        <v>123</v>
      </c>
      <c r="C96" s="134">
        <v>1</v>
      </c>
      <c r="D96" s="135" t="s">
        <v>5</v>
      </c>
      <c r="E96" s="136">
        <v>0</v>
      </c>
      <c r="F96" s="137">
        <f>E96*C96</f>
        <v>0</v>
      </c>
      <c r="G96" s="136">
        <v>180</v>
      </c>
      <c r="H96" s="137">
        <f>G96*C96</f>
        <v>180</v>
      </c>
      <c r="I96" s="138">
        <f>H96+F96</f>
        <v>180</v>
      </c>
      <c r="J96" s="41"/>
    </row>
    <row r="97" spans="1:10" s="6" customFormat="1" ht="21.75" customHeight="1">
      <c r="A97" s="132">
        <v>4</v>
      </c>
      <c r="B97" s="133" t="s">
        <v>125</v>
      </c>
      <c r="C97" s="134">
        <v>2</v>
      </c>
      <c r="D97" s="135" t="s">
        <v>5</v>
      </c>
      <c r="E97" s="136">
        <v>0</v>
      </c>
      <c r="F97" s="137">
        <f t="shared" ref="F97:F106" si="17">E97*C97</f>
        <v>0</v>
      </c>
      <c r="G97" s="136">
        <v>60</v>
      </c>
      <c r="H97" s="137">
        <f t="shared" ref="H97:H106" si="18">G97*C97</f>
        <v>120</v>
      </c>
      <c r="I97" s="138">
        <f t="shared" ref="I97:I106" si="19">H97+F97</f>
        <v>120</v>
      </c>
      <c r="J97" s="41"/>
    </row>
    <row r="98" spans="1:10" s="6" customFormat="1" ht="21" customHeight="1">
      <c r="A98" s="132"/>
      <c r="B98" s="133" t="s">
        <v>156</v>
      </c>
      <c r="C98" s="134">
        <v>4</v>
      </c>
      <c r="D98" s="135" t="s">
        <v>5</v>
      </c>
      <c r="E98" s="136">
        <v>0</v>
      </c>
      <c r="F98" s="137">
        <f>E98*C98</f>
        <v>0</v>
      </c>
      <c r="G98" s="136">
        <v>25</v>
      </c>
      <c r="H98" s="137">
        <f>G98*C98</f>
        <v>100</v>
      </c>
      <c r="I98" s="138">
        <f>H98+F98</f>
        <v>100</v>
      </c>
      <c r="J98" s="41"/>
    </row>
    <row r="99" spans="1:10" s="6" customFormat="1" ht="22.5" customHeight="1">
      <c r="A99" s="132">
        <v>5</v>
      </c>
      <c r="B99" s="133" t="s">
        <v>126</v>
      </c>
      <c r="C99" s="134">
        <v>2</v>
      </c>
      <c r="D99" s="135" t="s">
        <v>5</v>
      </c>
      <c r="E99" s="136">
        <v>0</v>
      </c>
      <c r="F99" s="137">
        <f t="shared" si="17"/>
        <v>0</v>
      </c>
      <c r="G99" s="136">
        <f>(6*3)*30</f>
        <v>540</v>
      </c>
      <c r="H99" s="137">
        <f t="shared" si="18"/>
        <v>1080</v>
      </c>
      <c r="I99" s="138">
        <f t="shared" si="19"/>
        <v>1080</v>
      </c>
      <c r="J99" s="41"/>
    </row>
    <row r="100" spans="1:10" s="6" customFormat="1" ht="22.5" customHeight="1">
      <c r="A100" s="132">
        <v>6</v>
      </c>
      <c r="B100" s="133" t="s">
        <v>141</v>
      </c>
      <c r="C100" s="134">
        <v>3</v>
      </c>
      <c r="D100" s="135" t="s">
        <v>5</v>
      </c>
      <c r="E100" s="136">
        <v>0</v>
      </c>
      <c r="F100" s="137">
        <f t="shared" si="17"/>
        <v>0</v>
      </c>
      <c r="G100" s="136">
        <v>140</v>
      </c>
      <c r="H100" s="137">
        <f t="shared" si="18"/>
        <v>420</v>
      </c>
      <c r="I100" s="138">
        <f t="shared" si="19"/>
        <v>420</v>
      </c>
      <c r="J100" s="41"/>
    </row>
    <row r="101" spans="1:10" s="6" customFormat="1" ht="22.5" customHeight="1">
      <c r="A101" s="132">
        <v>7</v>
      </c>
      <c r="B101" s="133" t="s">
        <v>140</v>
      </c>
      <c r="C101" s="134">
        <v>3</v>
      </c>
      <c r="D101" s="135" t="s">
        <v>5</v>
      </c>
      <c r="E101" s="136">
        <v>0</v>
      </c>
      <c r="F101" s="137">
        <f t="shared" si="17"/>
        <v>0</v>
      </c>
      <c r="G101" s="136">
        <v>35</v>
      </c>
      <c r="H101" s="137">
        <f t="shared" si="18"/>
        <v>105</v>
      </c>
      <c r="I101" s="138">
        <f t="shared" si="19"/>
        <v>105</v>
      </c>
      <c r="J101" s="41"/>
    </row>
    <row r="102" spans="1:10" s="6" customFormat="1" ht="23.25" customHeight="1">
      <c r="A102" s="132">
        <v>8</v>
      </c>
      <c r="B102" s="133" t="s">
        <v>139</v>
      </c>
      <c r="C102" s="134">
        <v>3</v>
      </c>
      <c r="D102" s="135" t="s">
        <v>5</v>
      </c>
      <c r="E102" s="136">
        <v>0</v>
      </c>
      <c r="F102" s="137">
        <f t="shared" si="17"/>
        <v>0</v>
      </c>
      <c r="G102" s="136">
        <v>50</v>
      </c>
      <c r="H102" s="137">
        <f t="shared" si="18"/>
        <v>150</v>
      </c>
      <c r="I102" s="138">
        <f t="shared" si="19"/>
        <v>150</v>
      </c>
      <c r="J102" s="41"/>
    </row>
    <row r="103" spans="1:10" s="6" customFormat="1" ht="23.25" customHeight="1">
      <c r="A103" s="132">
        <v>9</v>
      </c>
      <c r="B103" s="133" t="s">
        <v>138</v>
      </c>
      <c r="C103" s="134">
        <v>3</v>
      </c>
      <c r="D103" s="135" t="s">
        <v>5</v>
      </c>
      <c r="E103" s="136">
        <v>0</v>
      </c>
      <c r="F103" s="137">
        <f t="shared" si="17"/>
        <v>0</v>
      </c>
      <c r="G103" s="136">
        <v>25</v>
      </c>
      <c r="H103" s="137">
        <f t="shared" si="18"/>
        <v>75</v>
      </c>
      <c r="I103" s="138">
        <f t="shared" si="19"/>
        <v>75</v>
      </c>
      <c r="J103" s="41"/>
    </row>
    <row r="104" spans="1:10" s="6" customFormat="1" ht="21.75" customHeight="1">
      <c r="A104" s="132">
        <v>10</v>
      </c>
      <c r="B104" s="133" t="s">
        <v>137</v>
      </c>
      <c r="C104" s="134">
        <v>3</v>
      </c>
      <c r="D104" s="135" t="s">
        <v>5</v>
      </c>
      <c r="E104" s="136">
        <v>0</v>
      </c>
      <c r="F104" s="137">
        <f t="shared" si="17"/>
        <v>0</v>
      </c>
      <c r="G104" s="136">
        <v>35</v>
      </c>
      <c r="H104" s="137">
        <f t="shared" si="18"/>
        <v>105</v>
      </c>
      <c r="I104" s="138">
        <f t="shared" si="19"/>
        <v>105</v>
      </c>
      <c r="J104" s="41"/>
    </row>
    <row r="105" spans="1:10" s="6" customFormat="1" ht="21.75" customHeight="1">
      <c r="A105" s="132">
        <v>11</v>
      </c>
      <c r="B105" s="133" t="s">
        <v>136</v>
      </c>
      <c r="C105" s="134">
        <v>4</v>
      </c>
      <c r="D105" s="135" t="s">
        <v>5</v>
      </c>
      <c r="E105" s="136">
        <v>0</v>
      </c>
      <c r="F105" s="137">
        <f t="shared" si="17"/>
        <v>0</v>
      </c>
      <c r="G105" s="136">
        <v>250</v>
      </c>
      <c r="H105" s="137">
        <f t="shared" si="18"/>
        <v>1000</v>
      </c>
      <c r="I105" s="138">
        <f t="shared" si="19"/>
        <v>1000</v>
      </c>
      <c r="J105" s="41"/>
    </row>
    <row r="106" spans="1:10" s="6" customFormat="1" ht="22.5" customHeight="1">
      <c r="A106" s="132">
        <v>12</v>
      </c>
      <c r="B106" s="133" t="s">
        <v>135</v>
      </c>
      <c r="C106" s="134">
        <v>4</v>
      </c>
      <c r="D106" s="135" t="s">
        <v>5</v>
      </c>
      <c r="E106" s="136">
        <v>0</v>
      </c>
      <c r="F106" s="137">
        <f t="shared" si="17"/>
        <v>0</v>
      </c>
      <c r="G106" s="136">
        <v>30</v>
      </c>
      <c r="H106" s="137">
        <f t="shared" si="18"/>
        <v>120</v>
      </c>
      <c r="I106" s="138">
        <f t="shared" si="19"/>
        <v>120</v>
      </c>
      <c r="J106" s="41"/>
    </row>
    <row r="107" spans="1:10" s="6" customFormat="1" ht="21.75" customHeight="1">
      <c r="A107" s="132">
        <v>13</v>
      </c>
      <c r="B107" s="133" t="s">
        <v>132</v>
      </c>
      <c r="C107" s="134">
        <v>17</v>
      </c>
      <c r="D107" s="135" t="s">
        <v>5</v>
      </c>
      <c r="E107" s="136">
        <v>0</v>
      </c>
      <c r="F107" s="137">
        <f>E107*C107</f>
        <v>0</v>
      </c>
      <c r="G107" s="136">
        <v>30</v>
      </c>
      <c r="H107" s="137">
        <f t="shared" ref="H107:H114" si="20">G107*C107</f>
        <v>510</v>
      </c>
      <c r="I107" s="138">
        <f t="shared" ref="I107:I114" si="21">H107+F107</f>
        <v>510</v>
      </c>
      <c r="J107" s="41"/>
    </row>
    <row r="108" spans="1:10" s="6" customFormat="1" ht="21.75" customHeight="1">
      <c r="A108" s="132">
        <v>14</v>
      </c>
      <c r="B108" s="133" t="s">
        <v>133</v>
      </c>
      <c r="C108" s="134">
        <v>34</v>
      </c>
      <c r="D108" s="135" t="s">
        <v>5</v>
      </c>
      <c r="E108" s="136">
        <v>0</v>
      </c>
      <c r="F108" s="137">
        <f>E108*C108</f>
        <v>0</v>
      </c>
      <c r="G108" s="136">
        <v>30</v>
      </c>
      <c r="H108" s="137">
        <f t="shared" si="20"/>
        <v>1020</v>
      </c>
      <c r="I108" s="138">
        <f t="shared" si="21"/>
        <v>1020</v>
      </c>
      <c r="J108" s="41"/>
    </row>
    <row r="109" spans="1:10" s="6" customFormat="1" ht="21" customHeight="1">
      <c r="A109" s="132">
        <v>15</v>
      </c>
      <c r="B109" s="133" t="s">
        <v>134</v>
      </c>
      <c r="C109" s="134">
        <v>2</v>
      </c>
      <c r="D109" s="135" t="s">
        <v>5</v>
      </c>
      <c r="E109" s="136">
        <v>0</v>
      </c>
      <c r="F109" s="137">
        <f>E109*C109</f>
        <v>0</v>
      </c>
      <c r="G109" s="136">
        <v>30</v>
      </c>
      <c r="H109" s="137">
        <f t="shared" si="20"/>
        <v>60</v>
      </c>
      <c r="I109" s="138">
        <f t="shared" si="21"/>
        <v>60</v>
      </c>
      <c r="J109" s="41"/>
    </row>
    <row r="110" spans="1:10" s="6" customFormat="1" ht="22.5" customHeight="1">
      <c r="A110" s="132">
        <v>16</v>
      </c>
      <c r="B110" s="133" t="s">
        <v>142</v>
      </c>
      <c r="C110" s="134">
        <v>12</v>
      </c>
      <c r="D110" s="135" t="s">
        <v>5</v>
      </c>
      <c r="E110" s="136">
        <v>0</v>
      </c>
      <c r="F110" s="137">
        <v>0</v>
      </c>
      <c r="G110" s="136">
        <v>100</v>
      </c>
      <c r="H110" s="137">
        <f t="shared" si="20"/>
        <v>1200</v>
      </c>
      <c r="I110" s="138">
        <f t="shared" si="21"/>
        <v>1200</v>
      </c>
      <c r="J110" s="41"/>
    </row>
    <row r="111" spans="1:10" s="6" customFormat="1" ht="21" customHeight="1">
      <c r="A111" s="132">
        <v>17</v>
      </c>
      <c r="B111" s="133" t="s">
        <v>211</v>
      </c>
      <c r="C111" s="134">
        <v>1</v>
      </c>
      <c r="D111" s="135" t="s">
        <v>5</v>
      </c>
      <c r="E111" s="136">
        <v>0</v>
      </c>
      <c r="F111" s="137">
        <v>0</v>
      </c>
      <c r="G111" s="136">
        <v>200</v>
      </c>
      <c r="H111" s="137">
        <f>G111*C111</f>
        <v>200</v>
      </c>
      <c r="I111" s="138">
        <f>H111+F111</f>
        <v>200</v>
      </c>
      <c r="J111" s="41"/>
    </row>
    <row r="112" spans="1:10" s="6" customFormat="1" ht="43.5" customHeight="1">
      <c r="A112" s="126">
        <v>18</v>
      </c>
      <c r="B112" s="133" t="s">
        <v>144</v>
      </c>
      <c r="C112" s="128">
        <v>2</v>
      </c>
      <c r="D112" s="120" t="s">
        <v>5</v>
      </c>
      <c r="E112" s="139">
        <v>0</v>
      </c>
      <c r="F112" s="140">
        <f>E112*C112</f>
        <v>0</v>
      </c>
      <c r="G112" s="139">
        <v>100</v>
      </c>
      <c r="H112" s="140">
        <f t="shared" si="20"/>
        <v>200</v>
      </c>
      <c r="I112" s="141">
        <f t="shared" si="21"/>
        <v>200</v>
      </c>
      <c r="J112" s="41"/>
    </row>
    <row r="113" spans="1:10" s="6" customFormat="1" ht="45" customHeight="1">
      <c r="A113" s="126">
        <v>19</v>
      </c>
      <c r="B113" s="133" t="s">
        <v>157</v>
      </c>
      <c r="C113" s="128">
        <v>14.4</v>
      </c>
      <c r="D113" s="120" t="s">
        <v>6</v>
      </c>
      <c r="E113" s="139">
        <v>0</v>
      </c>
      <c r="F113" s="140">
        <f>E113*C113</f>
        <v>0</v>
      </c>
      <c r="G113" s="139">
        <v>25</v>
      </c>
      <c r="H113" s="140">
        <f t="shared" si="20"/>
        <v>360</v>
      </c>
      <c r="I113" s="141">
        <f t="shared" si="21"/>
        <v>360</v>
      </c>
      <c r="J113" s="41"/>
    </row>
    <row r="114" spans="1:10" s="6" customFormat="1" ht="44.25" customHeight="1">
      <c r="A114" s="126">
        <v>20</v>
      </c>
      <c r="B114" s="133" t="s">
        <v>158</v>
      </c>
      <c r="C114" s="128">
        <v>7.2</v>
      </c>
      <c r="D114" s="120" t="s">
        <v>6</v>
      </c>
      <c r="E114" s="139">
        <v>0</v>
      </c>
      <c r="F114" s="140">
        <f>E114*C114</f>
        <v>0</v>
      </c>
      <c r="G114" s="139">
        <v>25</v>
      </c>
      <c r="H114" s="140">
        <f t="shared" si="20"/>
        <v>180</v>
      </c>
      <c r="I114" s="141">
        <f t="shared" si="21"/>
        <v>180</v>
      </c>
      <c r="J114" s="41"/>
    </row>
    <row r="115" spans="1:10" s="7" customFormat="1" ht="21" customHeight="1">
      <c r="A115" s="228"/>
      <c r="B115" s="229" t="s">
        <v>217</v>
      </c>
      <c r="C115" s="230"/>
      <c r="D115" s="231"/>
      <c r="E115" s="232"/>
      <c r="F115" s="233"/>
      <c r="G115" s="232"/>
      <c r="H115" s="233">
        <f>SUM(H12:H114)</f>
        <v>102485</v>
      </c>
      <c r="I115" s="234">
        <f>SUM(I12:I114)</f>
        <v>102485</v>
      </c>
      <c r="J115" s="124"/>
    </row>
    <row r="116" spans="1:10" s="7" customFormat="1" ht="21" customHeight="1">
      <c r="A116" s="126"/>
      <c r="B116" s="235"/>
      <c r="C116" s="128"/>
      <c r="D116" s="120"/>
      <c r="E116" s="129"/>
      <c r="F116" s="130"/>
      <c r="G116" s="129"/>
      <c r="H116" s="130"/>
      <c r="I116" s="236"/>
      <c r="J116" s="124"/>
    </row>
    <row r="117" spans="1:10" s="6" customFormat="1" ht="21" customHeight="1">
      <c r="A117" s="117">
        <v>2</v>
      </c>
      <c r="B117" s="142" t="s">
        <v>218</v>
      </c>
      <c r="C117" s="134"/>
      <c r="D117" s="135"/>
      <c r="E117" s="136"/>
      <c r="F117" s="137"/>
      <c r="G117" s="136"/>
      <c r="H117" s="137"/>
      <c r="I117" s="138"/>
      <c r="J117" s="41"/>
    </row>
    <row r="118" spans="1:10" s="6" customFormat="1" ht="21" customHeight="1">
      <c r="A118" s="117">
        <v>2.2000000000000002</v>
      </c>
      <c r="B118" s="125" t="s">
        <v>201</v>
      </c>
      <c r="C118" s="143"/>
      <c r="D118" s="135"/>
      <c r="E118" s="144"/>
      <c r="F118" s="145"/>
      <c r="G118" s="144"/>
      <c r="H118" s="145"/>
      <c r="I118" s="123"/>
      <c r="J118" s="41"/>
    </row>
    <row r="119" spans="1:10" s="6" customFormat="1" ht="21" customHeight="1">
      <c r="A119" s="132"/>
      <c r="B119" s="146" t="s">
        <v>98</v>
      </c>
      <c r="C119" s="134">
        <v>32.299999999999997</v>
      </c>
      <c r="D119" s="135" t="s">
        <v>6</v>
      </c>
      <c r="E119" s="136">
        <v>541</v>
      </c>
      <c r="F119" s="137">
        <f>C119*E119</f>
        <v>17474.3</v>
      </c>
      <c r="G119" s="136">
        <v>130</v>
      </c>
      <c r="H119" s="137">
        <f>C119*G119</f>
        <v>4199</v>
      </c>
      <c r="I119" s="138">
        <f>H119+F119</f>
        <v>21673.3</v>
      </c>
      <c r="J119" s="41"/>
    </row>
    <row r="120" spans="1:10" s="6" customFormat="1" ht="21" customHeight="1">
      <c r="A120" s="132"/>
      <c r="B120" s="146" t="s">
        <v>99</v>
      </c>
      <c r="C120" s="134">
        <v>16.8</v>
      </c>
      <c r="D120" s="135" t="s">
        <v>6</v>
      </c>
      <c r="E120" s="136">
        <v>383</v>
      </c>
      <c r="F120" s="137">
        <f>C120*E120</f>
        <v>6434.4000000000005</v>
      </c>
      <c r="G120" s="136">
        <v>100</v>
      </c>
      <c r="H120" s="137">
        <f>C120*G120</f>
        <v>1680</v>
      </c>
      <c r="I120" s="138">
        <f>H120+F120</f>
        <v>8114.4000000000005</v>
      </c>
      <c r="J120" s="41"/>
    </row>
    <row r="121" spans="1:10" s="14" customFormat="1" ht="21" customHeight="1">
      <c r="A121" s="117">
        <v>2.2999999999999998</v>
      </c>
      <c r="B121" s="125" t="s">
        <v>216</v>
      </c>
      <c r="C121" s="119"/>
      <c r="D121" s="120"/>
      <c r="E121" s="121"/>
      <c r="F121" s="122"/>
      <c r="G121" s="121"/>
      <c r="H121" s="122"/>
      <c r="I121" s="123"/>
      <c r="J121" s="124"/>
    </row>
    <row r="122" spans="1:10" s="14" customFormat="1" ht="21" customHeight="1">
      <c r="A122" s="126"/>
      <c r="B122" s="245" t="s">
        <v>334</v>
      </c>
      <c r="C122" s="128">
        <f>SUM(C39+C57+C74+C92)</f>
        <v>1936</v>
      </c>
      <c r="D122" s="120" t="s">
        <v>6</v>
      </c>
      <c r="E122" s="129">
        <v>448</v>
      </c>
      <c r="F122" s="130">
        <f>C122*E122</f>
        <v>867328</v>
      </c>
      <c r="G122" s="129">
        <v>40</v>
      </c>
      <c r="H122" s="130">
        <f>C122*G122</f>
        <v>77440</v>
      </c>
      <c r="I122" s="131">
        <f>H122+F122</f>
        <v>944768</v>
      </c>
      <c r="J122" s="124"/>
    </row>
    <row r="123" spans="1:10" s="6" customFormat="1" ht="21" customHeight="1">
      <c r="A123" s="117">
        <v>2.4</v>
      </c>
      <c r="B123" s="125" t="s">
        <v>117</v>
      </c>
      <c r="C123" s="143"/>
      <c r="D123" s="135"/>
      <c r="E123" s="136"/>
      <c r="F123" s="137"/>
      <c r="G123" s="136"/>
      <c r="H123" s="137"/>
      <c r="I123" s="123"/>
      <c r="J123" s="41"/>
    </row>
    <row r="124" spans="1:10" s="6" customFormat="1" ht="21" customHeight="1">
      <c r="A124" s="117"/>
      <c r="B124" s="133" t="s">
        <v>206</v>
      </c>
      <c r="C124" s="134">
        <v>1</v>
      </c>
      <c r="D124" s="135" t="s">
        <v>5</v>
      </c>
      <c r="E124" s="136">
        <v>40000</v>
      </c>
      <c r="F124" s="137">
        <f>E124*C124</f>
        <v>40000</v>
      </c>
      <c r="G124" s="136">
        <v>0</v>
      </c>
      <c r="H124" s="137">
        <f>G124*C124</f>
        <v>0</v>
      </c>
      <c r="I124" s="138">
        <f>H124+F124</f>
        <v>40000</v>
      </c>
      <c r="J124" s="41" t="s">
        <v>81</v>
      </c>
    </row>
    <row r="125" spans="1:10" s="6" customFormat="1" ht="21" customHeight="1">
      <c r="A125" s="117"/>
      <c r="B125" s="133" t="s">
        <v>207</v>
      </c>
      <c r="C125" s="134"/>
      <c r="D125" s="135"/>
      <c r="E125" s="136"/>
      <c r="F125" s="137"/>
      <c r="G125" s="136"/>
      <c r="H125" s="137"/>
      <c r="I125" s="138"/>
      <c r="J125" s="41"/>
    </row>
    <row r="126" spans="1:10" s="6" customFormat="1" ht="23.25" customHeight="1">
      <c r="A126" s="132"/>
      <c r="B126" s="133" t="s">
        <v>118</v>
      </c>
      <c r="C126" s="134">
        <v>20</v>
      </c>
      <c r="D126" s="135" t="s">
        <v>5</v>
      </c>
      <c r="E126" s="136">
        <v>240</v>
      </c>
      <c r="F126" s="137">
        <f>E126*C126</f>
        <v>4800</v>
      </c>
      <c r="G126" s="136">
        <v>0</v>
      </c>
      <c r="H126" s="137">
        <f>G126*C126</f>
        <v>0</v>
      </c>
      <c r="I126" s="138">
        <f>H126+F126</f>
        <v>4800</v>
      </c>
      <c r="J126" s="41" t="s">
        <v>81</v>
      </c>
    </row>
    <row r="127" spans="1:10" s="6" customFormat="1" ht="22.5" customHeight="1">
      <c r="A127" s="132"/>
      <c r="B127" s="133" t="s">
        <v>119</v>
      </c>
      <c r="C127" s="134">
        <v>60</v>
      </c>
      <c r="D127" s="135" t="s">
        <v>120</v>
      </c>
      <c r="E127" s="136">
        <v>30</v>
      </c>
      <c r="F127" s="137">
        <f>E127*C127</f>
        <v>1800</v>
      </c>
      <c r="G127" s="136">
        <v>0</v>
      </c>
      <c r="H127" s="137">
        <f>G127*C127</f>
        <v>0</v>
      </c>
      <c r="I127" s="138">
        <f>H127+F127</f>
        <v>1800</v>
      </c>
      <c r="J127" s="41" t="s">
        <v>81</v>
      </c>
    </row>
    <row r="128" spans="1:10" s="248" customFormat="1" ht="21" customHeight="1">
      <c r="A128" s="132"/>
      <c r="B128" s="133" t="s">
        <v>318</v>
      </c>
      <c r="C128" s="134">
        <v>9.7200000000000006</v>
      </c>
      <c r="D128" s="135" t="s">
        <v>6</v>
      </c>
      <c r="E128" s="136">
        <v>4500</v>
      </c>
      <c r="F128" s="137">
        <f>C128*E128</f>
        <v>43740</v>
      </c>
      <c r="G128" s="136">
        <v>500</v>
      </c>
      <c r="H128" s="137">
        <f>C128*G128</f>
        <v>4860</v>
      </c>
      <c r="I128" s="138">
        <f>H128+F128</f>
        <v>48600</v>
      </c>
      <c r="J128" s="41" t="s">
        <v>324</v>
      </c>
    </row>
    <row r="129" spans="1:10" s="6" customFormat="1" ht="21" customHeight="1">
      <c r="A129" s="132"/>
      <c r="B129" s="133"/>
      <c r="C129" s="134"/>
      <c r="D129" s="135"/>
      <c r="E129" s="136"/>
      <c r="F129" s="137"/>
      <c r="G129" s="136"/>
      <c r="H129" s="137"/>
      <c r="I129" s="138"/>
      <c r="J129" s="41"/>
    </row>
    <row r="130" spans="1:10" s="6" customFormat="1" ht="21" customHeight="1">
      <c r="A130" s="117">
        <v>2.5</v>
      </c>
      <c r="B130" s="125" t="s">
        <v>90</v>
      </c>
      <c r="C130" s="143"/>
      <c r="D130" s="135"/>
      <c r="E130" s="144"/>
      <c r="F130" s="145"/>
      <c r="G130" s="144"/>
      <c r="H130" s="145"/>
      <c r="I130" s="123"/>
      <c r="J130" s="41"/>
    </row>
    <row r="131" spans="1:10" s="6" customFormat="1" ht="21" customHeight="1">
      <c r="A131" s="132"/>
      <c r="B131" s="133" t="s">
        <v>165</v>
      </c>
      <c r="C131" s="134">
        <v>14.4</v>
      </c>
      <c r="D131" s="135" t="s">
        <v>6</v>
      </c>
      <c r="E131" s="136">
        <v>409</v>
      </c>
      <c r="F131" s="137">
        <f>C131*E131</f>
        <v>5889.6</v>
      </c>
      <c r="G131" s="136">
        <v>170</v>
      </c>
      <c r="H131" s="137">
        <f>C131*G131</f>
        <v>2448</v>
      </c>
      <c r="I131" s="138">
        <f>H131+F131</f>
        <v>8337.6</v>
      </c>
      <c r="J131" s="41"/>
    </row>
    <row r="132" spans="1:10" s="6" customFormat="1" ht="23.25" customHeight="1">
      <c r="A132" s="132"/>
      <c r="B132" s="133" t="s">
        <v>148</v>
      </c>
      <c r="C132" s="134">
        <v>7.2</v>
      </c>
      <c r="D132" s="135" t="s">
        <v>6</v>
      </c>
      <c r="E132" s="136">
        <v>326</v>
      </c>
      <c r="F132" s="137">
        <f>C132*E132</f>
        <v>2347.2000000000003</v>
      </c>
      <c r="G132" s="136">
        <v>52</v>
      </c>
      <c r="H132" s="137">
        <f>C132*G132</f>
        <v>374.40000000000003</v>
      </c>
      <c r="I132" s="138">
        <f>H132+F132</f>
        <v>2721.6000000000004</v>
      </c>
      <c r="J132" s="41"/>
    </row>
    <row r="133" spans="1:10" s="6" customFormat="1" ht="21" customHeight="1">
      <c r="A133" s="117">
        <v>2.6</v>
      </c>
      <c r="B133" s="125" t="s">
        <v>89</v>
      </c>
      <c r="C133" s="143"/>
      <c r="D133" s="135"/>
      <c r="E133" s="144"/>
      <c r="F133" s="145"/>
      <c r="G133" s="144"/>
      <c r="H133" s="145"/>
      <c r="I133" s="123"/>
      <c r="J133" s="41"/>
    </row>
    <row r="134" spans="1:10" s="6" customFormat="1" ht="21" customHeight="1">
      <c r="A134" s="132"/>
      <c r="B134" s="133" t="s">
        <v>200</v>
      </c>
      <c r="C134" s="134">
        <v>7.1280000000000001</v>
      </c>
      <c r="D134" s="135" t="s">
        <v>6</v>
      </c>
      <c r="E134" s="136">
        <v>47</v>
      </c>
      <c r="F134" s="137">
        <f>C134*E134</f>
        <v>335.01600000000002</v>
      </c>
      <c r="G134" s="136">
        <v>34</v>
      </c>
      <c r="H134" s="137">
        <f>C134*G134</f>
        <v>242.352</v>
      </c>
      <c r="I134" s="138">
        <f>H134+F134</f>
        <v>577.36800000000005</v>
      </c>
      <c r="J134" s="41"/>
    </row>
    <row r="135" spans="1:10" s="6" customFormat="1" ht="21" customHeight="1">
      <c r="A135" s="132"/>
      <c r="B135" s="133" t="s">
        <v>199</v>
      </c>
      <c r="C135" s="134">
        <v>16.8</v>
      </c>
      <c r="D135" s="135" t="s">
        <v>6</v>
      </c>
      <c r="E135" s="136">
        <v>47</v>
      </c>
      <c r="F135" s="137">
        <f t="shared" ref="F135:F144" si="22">C135*E135</f>
        <v>789.6</v>
      </c>
      <c r="G135" s="136">
        <v>34</v>
      </c>
      <c r="H135" s="137">
        <f t="shared" ref="H135:H144" si="23">C135*G135</f>
        <v>571.20000000000005</v>
      </c>
      <c r="I135" s="138">
        <f t="shared" ref="I135:I144" si="24">H135+F135</f>
        <v>1360.8000000000002</v>
      </c>
      <c r="J135" s="41"/>
    </row>
    <row r="136" spans="1:10" s="6" customFormat="1" ht="21" customHeight="1">
      <c r="A136" s="132"/>
      <c r="B136" s="133" t="s">
        <v>198</v>
      </c>
      <c r="C136" s="134">
        <f>7.48*5</f>
        <v>37.400000000000006</v>
      </c>
      <c r="D136" s="135" t="s">
        <v>6</v>
      </c>
      <c r="E136" s="136">
        <v>47</v>
      </c>
      <c r="F136" s="137">
        <f t="shared" si="22"/>
        <v>1757.8000000000002</v>
      </c>
      <c r="G136" s="136">
        <v>34</v>
      </c>
      <c r="H136" s="137">
        <f t="shared" si="23"/>
        <v>1271.6000000000001</v>
      </c>
      <c r="I136" s="138">
        <f t="shared" si="24"/>
        <v>3029.4000000000005</v>
      </c>
      <c r="J136" s="41"/>
    </row>
    <row r="137" spans="1:10" s="6" customFormat="1" ht="21" customHeight="1">
      <c r="A137" s="132"/>
      <c r="B137" s="133" t="s">
        <v>208</v>
      </c>
      <c r="C137" s="134">
        <f>25.11*4</f>
        <v>100.44</v>
      </c>
      <c r="D137" s="135" t="s">
        <v>6</v>
      </c>
      <c r="E137" s="136">
        <v>47</v>
      </c>
      <c r="F137" s="137">
        <f>C137*E137</f>
        <v>4720.68</v>
      </c>
      <c r="G137" s="136">
        <v>34</v>
      </c>
      <c r="H137" s="137">
        <f>C137*G137</f>
        <v>3414.96</v>
      </c>
      <c r="I137" s="138">
        <f>H137+F137</f>
        <v>8135.64</v>
      </c>
      <c r="J137" s="41"/>
    </row>
    <row r="138" spans="1:10" s="6" customFormat="1" ht="21" customHeight="1">
      <c r="A138" s="132"/>
      <c r="B138" s="133" t="s">
        <v>209</v>
      </c>
      <c r="C138" s="134">
        <f>30.59*4</f>
        <v>122.36</v>
      </c>
      <c r="D138" s="135" t="s">
        <v>6</v>
      </c>
      <c r="E138" s="136">
        <v>47</v>
      </c>
      <c r="F138" s="137">
        <f>C138*E138</f>
        <v>5750.92</v>
      </c>
      <c r="G138" s="136">
        <v>34</v>
      </c>
      <c r="H138" s="137">
        <f>C138*G138</f>
        <v>4160.24</v>
      </c>
      <c r="I138" s="138">
        <f>H138+F138</f>
        <v>9911.16</v>
      </c>
      <c r="J138" s="41"/>
    </row>
    <row r="139" spans="1:10" s="6" customFormat="1" ht="21" customHeight="1">
      <c r="A139" s="132"/>
      <c r="B139" s="133" t="s">
        <v>210</v>
      </c>
      <c r="C139" s="134">
        <v>6.85</v>
      </c>
      <c r="D139" s="135" t="s">
        <v>6</v>
      </c>
      <c r="E139" s="136">
        <v>47</v>
      </c>
      <c r="F139" s="137">
        <f>C139*E139</f>
        <v>321.95</v>
      </c>
      <c r="G139" s="136">
        <v>34</v>
      </c>
      <c r="H139" s="137">
        <f>C139*G139</f>
        <v>232.89999999999998</v>
      </c>
      <c r="I139" s="138">
        <f>H139+F139</f>
        <v>554.84999999999991</v>
      </c>
      <c r="J139" s="41"/>
    </row>
    <row r="140" spans="1:10" s="6" customFormat="1" ht="21" customHeight="1">
      <c r="A140" s="132"/>
      <c r="B140" s="133" t="s">
        <v>212</v>
      </c>
      <c r="C140" s="134">
        <v>300.77</v>
      </c>
      <c r="D140" s="135" t="s">
        <v>6</v>
      </c>
      <c r="E140" s="136">
        <v>47</v>
      </c>
      <c r="F140" s="137">
        <f t="shared" si="22"/>
        <v>14136.189999999999</v>
      </c>
      <c r="G140" s="136">
        <v>34</v>
      </c>
      <c r="H140" s="137">
        <f t="shared" si="23"/>
        <v>10226.18</v>
      </c>
      <c r="I140" s="138">
        <f t="shared" si="24"/>
        <v>24362.37</v>
      </c>
      <c r="J140" s="41"/>
    </row>
    <row r="141" spans="1:10" s="247" customFormat="1" ht="21" customHeight="1">
      <c r="A141" s="132"/>
      <c r="B141" s="133" t="s">
        <v>222</v>
      </c>
      <c r="C141" s="134">
        <v>4976</v>
      </c>
      <c r="D141" s="135" t="s">
        <v>6</v>
      </c>
      <c r="E141" s="136">
        <v>0</v>
      </c>
      <c r="F141" s="137">
        <f t="shared" si="22"/>
        <v>0</v>
      </c>
      <c r="G141" s="136">
        <v>5</v>
      </c>
      <c r="H141" s="137">
        <f t="shared" si="23"/>
        <v>24880</v>
      </c>
      <c r="I141" s="138">
        <f t="shared" si="24"/>
        <v>24880</v>
      </c>
      <c r="J141" s="41"/>
    </row>
    <row r="142" spans="1:10" s="247" customFormat="1" ht="21" customHeight="1">
      <c r="A142" s="132"/>
      <c r="B142" s="133" t="s">
        <v>221</v>
      </c>
      <c r="C142" s="134">
        <v>4976</v>
      </c>
      <c r="D142" s="135" t="s">
        <v>6</v>
      </c>
      <c r="E142" s="136">
        <v>47</v>
      </c>
      <c r="F142" s="137">
        <f t="shared" si="22"/>
        <v>233872</v>
      </c>
      <c r="G142" s="136">
        <v>34</v>
      </c>
      <c r="H142" s="137">
        <f t="shared" si="23"/>
        <v>169184</v>
      </c>
      <c r="I142" s="138">
        <f t="shared" si="24"/>
        <v>403056</v>
      </c>
      <c r="J142" s="41"/>
    </row>
    <row r="143" spans="1:10" s="247" customFormat="1" ht="21" customHeight="1">
      <c r="A143" s="132"/>
      <c r="B143" s="133" t="s">
        <v>223</v>
      </c>
      <c r="C143" s="134">
        <v>45</v>
      </c>
      <c r="D143" s="135" t="s">
        <v>6</v>
      </c>
      <c r="E143" s="136">
        <v>58</v>
      </c>
      <c r="F143" s="137">
        <f t="shared" si="22"/>
        <v>2610</v>
      </c>
      <c r="G143" s="136">
        <v>35</v>
      </c>
      <c r="H143" s="137">
        <f t="shared" si="23"/>
        <v>1575</v>
      </c>
      <c r="I143" s="138">
        <f t="shared" si="24"/>
        <v>4185</v>
      </c>
      <c r="J143" s="41"/>
    </row>
    <row r="144" spans="1:10" s="247" customFormat="1" ht="21" customHeight="1">
      <c r="A144" s="132"/>
      <c r="B144" s="133" t="s">
        <v>316</v>
      </c>
      <c r="C144" s="134">
        <v>96</v>
      </c>
      <c r="D144" s="135" t="s">
        <v>317</v>
      </c>
      <c r="E144" s="136">
        <v>110</v>
      </c>
      <c r="F144" s="137">
        <f t="shared" si="22"/>
        <v>10560</v>
      </c>
      <c r="G144" s="136">
        <v>80</v>
      </c>
      <c r="H144" s="137">
        <f t="shared" si="23"/>
        <v>7680</v>
      </c>
      <c r="I144" s="138">
        <f t="shared" si="24"/>
        <v>18240</v>
      </c>
      <c r="J144" s="41"/>
    </row>
    <row r="145" spans="1:16" s="6" customFormat="1" ht="21" customHeight="1">
      <c r="A145" s="117">
        <v>2.7</v>
      </c>
      <c r="B145" s="125" t="s">
        <v>101</v>
      </c>
      <c r="C145" s="143"/>
      <c r="D145" s="135"/>
      <c r="E145" s="144"/>
      <c r="F145" s="145"/>
      <c r="G145" s="144"/>
      <c r="H145" s="145"/>
      <c r="I145" s="123"/>
      <c r="J145" s="41"/>
    </row>
    <row r="146" spans="1:16" s="6" customFormat="1" ht="24" customHeight="1">
      <c r="A146" s="132"/>
      <c r="B146" s="133" t="s">
        <v>184</v>
      </c>
      <c r="C146" s="134">
        <v>1</v>
      </c>
      <c r="D146" s="135" t="s">
        <v>5</v>
      </c>
      <c r="E146" s="136">
        <v>28500</v>
      </c>
      <c r="F146" s="137">
        <f t="shared" ref="F146:F153" si="25">E146*C146</f>
        <v>28500</v>
      </c>
      <c r="G146" s="136">
        <v>0</v>
      </c>
      <c r="H146" s="137">
        <f t="shared" ref="H146:H153" si="26">G146*C146</f>
        <v>0</v>
      </c>
      <c r="I146" s="138">
        <f t="shared" ref="I146:I153" si="27">H146+F146</f>
        <v>28500</v>
      </c>
      <c r="J146" s="41" t="s">
        <v>81</v>
      </c>
    </row>
    <row r="147" spans="1:16" s="6" customFormat="1" ht="22.5" customHeight="1">
      <c r="A147" s="132"/>
      <c r="B147" s="133" t="s">
        <v>185</v>
      </c>
      <c r="C147" s="134">
        <v>1</v>
      </c>
      <c r="D147" s="135" t="s">
        <v>5</v>
      </c>
      <c r="E147" s="136">
        <v>28500</v>
      </c>
      <c r="F147" s="137">
        <f>E147*C147</f>
        <v>28500</v>
      </c>
      <c r="G147" s="136">
        <v>0</v>
      </c>
      <c r="H147" s="137">
        <f t="shared" si="26"/>
        <v>0</v>
      </c>
      <c r="I147" s="138">
        <f>H147+F147</f>
        <v>28500</v>
      </c>
      <c r="J147" s="41" t="s">
        <v>81</v>
      </c>
    </row>
    <row r="148" spans="1:16" s="6" customFormat="1" ht="23.25" customHeight="1">
      <c r="A148" s="132"/>
      <c r="B148" s="133" t="s">
        <v>186</v>
      </c>
      <c r="C148" s="134">
        <v>2</v>
      </c>
      <c r="D148" s="135" t="s">
        <v>5</v>
      </c>
      <c r="E148" s="136">
        <v>14200</v>
      </c>
      <c r="F148" s="137">
        <f>E148*C148</f>
        <v>28400</v>
      </c>
      <c r="G148" s="136">
        <v>0</v>
      </c>
      <c r="H148" s="137">
        <f t="shared" si="26"/>
        <v>0</v>
      </c>
      <c r="I148" s="138">
        <f>H148+F148</f>
        <v>28400</v>
      </c>
      <c r="J148" s="41" t="s">
        <v>81</v>
      </c>
    </row>
    <row r="149" spans="1:16" s="6" customFormat="1" ht="22.5" customHeight="1">
      <c r="A149" s="132"/>
      <c r="B149" s="133" t="s">
        <v>187</v>
      </c>
      <c r="C149" s="134">
        <v>2</v>
      </c>
      <c r="D149" s="135" t="s">
        <v>5</v>
      </c>
      <c r="E149" s="136">
        <v>14200</v>
      </c>
      <c r="F149" s="137">
        <f>E149*C149</f>
        <v>28400</v>
      </c>
      <c r="G149" s="136">
        <v>0</v>
      </c>
      <c r="H149" s="137">
        <f t="shared" si="26"/>
        <v>0</v>
      </c>
      <c r="I149" s="138">
        <f>H149+F149</f>
        <v>28400</v>
      </c>
      <c r="J149" s="41" t="s">
        <v>81</v>
      </c>
    </row>
    <row r="150" spans="1:16" s="8" customFormat="1" ht="22.5" customHeight="1">
      <c r="A150" s="147"/>
      <c r="B150" s="133" t="s">
        <v>183</v>
      </c>
      <c r="C150" s="134">
        <v>1</v>
      </c>
      <c r="D150" s="135" t="s">
        <v>5</v>
      </c>
      <c r="E150" s="136">
        <v>4850</v>
      </c>
      <c r="F150" s="137">
        <f t="shared" si="25"/>
        <v>4850</v>
      </c>
      <c r="G150" s="136">
        <v>0</v>
      </c>
      <c r="H150" s="137">
        <f t="shared" si="26"/>
        <v>0</v>
      </c>
      <c r="I150" s="138">
        <f t="shared" si="27"/>
        <v>4850</v>
      </c>
      <c r="J150" s="41" t="s">
        <v>81</v>
      </c>
      <c r="K150" s="6"/>
      <c r="L150" s="6"/>
      <c r="M150" s="6"/>
      <c r="N150" s="6"/>
      <c r="O150" s="6"/>
      <c r="P150" s="6"/>
    </row>
    <row r="151" spans="1:16" s="8" customFormat="1" ht="24" customHeight="1">
      <c r="A151" s="147"/>
      <c r="B151" s="133" t="s">
        <v>182</v>
      </c>
      <c r="C151" s="134">
        <v>1</v>
      </c>
      <c r="D151" s="135" t="s">
        <v>5</v>
      </c>
      <c r="E151" s="136">
        <v>104080</v>
      </c>
      <c r="F151" s="137">
        <f t="shared" si="25"/>
        <v>104080</v>
      </c>
      <c r="G151" s="136">
        <v>0</v>
      </c>
      <c r="H151" s="137">
        <f t="shared" si="26"/>
        <v>0</v>
      </c>
      <c r="I151" s="138">
        <f t="shared" si="27"/>
        <v>104080</v>
      </c>
      <c r="J151" s="41" t="s">
        <v>81</v>
      </c>
      <c r="K151" s="6"/>
      <c r="L151" s="6"/>
      <c r="M151" s="6"/>
      <c r="N151" s="6"/>
      <c r="O151" s="6"/>
      <c r="P151" s="6"/>
    </row>
    <row r="152" spans="1:16" s="6" customFormat="1" ht="23.25" customHeight="1">
      <c r="A152" s="132"/>
      <c r="B152" s="133" t="s">
        <v>170</v>
      </c>
      <c r="C152" s="134">
        <v>4</v>
      </c>
      <c r="D152" s="135" t="s">
        <v>5</v>
      </c>
      <c r="E152" s="136">
        <v>95000</v>
      </c>
      <c r="F152" s="137">
        <f t="shared" si="25"/>
        <v>380000</v>
      </c>
      <c r="G152" s="136">
        <v>0</v>
      </c>
      <c r="H152" s="137">
        <f t="shared" si="26"/>
        <v>0</v>
      </c>
      <c r="I152" s="138">
        <f t="shared" si="27"/>
        <v>380000</v>
      </c>
      <c r="J152" s="41" t="s">
        <v>81</v>
      </c>
    </row>
    <row r="153" spans="1:16" s="6" customFormat="1" ht="23.25" customHeight="1">
      <c r="A153" s="132"/>
      <c r="B153" s="133" t="s">
        <v>171</v>
      </c>
      <c r="C153" s="134">
        <v>3</v>
      </c>
      <c r="D153" s="135" t="s">
        <v>5</v>
      </c>
      <c r="E153" s="136">
        <v>65200</v>
      </c>
      <c r="F153" s="137">
        <f t="shared" si="25"/>
        <v>195600</v>
      </c>
      <c r="G153" s="136">
        <v>0</v>
      </c>
      <c r="H153" s="137">
        <f t="shared" si="26"/>
        <v>0</v>
      </c>
      <c r="I153" s="138">
        <f t="shared" si="27"/>
        <v>195600</v>
      </c>
      <c r="J153" s="41" t="s">
        <v>81</v>
      </c>
    </row>
    <row r="154" spans="1:16" s="6" customFormat="1" ht="22.5" customHeight="1">
      <c r="A154" s="132"/>
      <c r="B154" s="133" t="s">
        <v>181</v>
      </c>
      <c r="C154" s="134">
        <v>1</v>
      </c>
      <c r="D154" s="135" t="s">
        <v>5</v>
      </c>
      <c r="E154" s="136">
        <v>48400</v>
      </c>
      <c r="F154" s="137">
        <f t="shared" ref="F154:F168" si="28">E154*C154</f>
        <v>48400</v>
      </c>
      <c r="G154" s="136">
        <v>0</v>
      </c>
      <c r="H154" s="137">
        <f t="shared" ref="H154:H168" si="29">G154*C154</f>
        <v>0</v>
      </c>
      <c r="I154" s="138">
        <f t="shared" ref="I154:I168" si="30">H154+F154</f>
        <v>48400</v>
      </c>
      <c r="J154" s="41" t="s">
        <v>81</v>
      </c>
    </row>
    <row r="155" spans="1:16" s="6" customFormat="1" ht="23.25" customHeight="1">
      <c r="A155" s="132"/>
      <c r="B155" s="133" t="s">
        <v>180</v>
      </c>
      <c r="C155" s="134">
        <v>1</v>
      </c>
      <c r="D155" s="135" t="s">
        <v>5</v>
      </c>
      <c r="E155" s="136">
        <v>128500</v>
      </c>
      <c r="F155" s="137">
        <f t="shared" si="28"/>
        <v>128500</v>
      </c>
      <c r="G155" s="136">
        <v>0</v>
      </c>
      <c r="H155" s="137">
        <f t="shared" si="29"/>
        <v>0</v>
      </c>
      <c r="I155" s="138">
        <f t="shared" si="30"/>
        <v>128500</v>
      </c>
      <c r="J155" s="41" t="s">
        <v>81</v>
      </c>
    </row>
    <row r="156" spans="1:16" s="6" customFormat="1" ht="23.25" customHeight="1">
      <c r="A156" s="132"/>
      <c r="B156" s="133" t="s">
        <v>172</v>
      </c>
      <c r="C156" s="134">
        <v>5</v>
      </c>
      <c r="D156" s="135" t="s">
        <v>5</v>
      </c>
      <c r="E156" s="136">
        <v>66700</v>
      </c>
      <c r="F156" s="137">
        <f t="shared" si="28"/>
        <v>333500</v>
      </c>
      <c r="G156" s="136">
        <v>0</v>
      </c>
      <c r="H156" s="137">
        <f t="shared" si="29"/>
        <v>0</v>
      </c>
      <c r="I156" s="138">
        <f t="shared" si="30"/>
        <v>333500</v>
      </c>
      <c r="J156" s="41" t="s">
        <v>81</v>
      </c>
    </row>
    <row r="157" spans="1:16" s="6" customFormat="1" ht="24" customHeight="1">
      <c r="A157" s="132"/>
      <c r="B157" s="133" t="s">
        <v>173</v>
      </c>
      <c r="C157" s="134">
        <v>3</v>
      </c>
      <c r="D157" s="135" t="s">
        <v>5</v>
      </c>
      <c r="E157" s="136">
        <v>12200</v>
      </c>
      <c r="F157" s="137">
        <f t="shared" si="28"/>
        <v>36600</v>
      </c>
      <c r="G157" s="136">
        <v>0</v>
      </c>
      <c r="H157" s="137">
        <f t="shared" si="29"/>
        <v>0</v>
      </c>
      <c r="I157" s="138">
        <f t="shared" si="30"/>
        <v>36600</v>
      </c>
      <c r="J157" s="41" t="s">
        <v>81</v>
      </c>
    </row>
    <row r="158" spans="1:16" s="6" customFormat="1" ht="23.25" customHeight="1">
      <c r="A158" s="132"/>
      <c r="B158" s="133" t="s">
        <v>174</v>
      </c>
      <c r="C158" s="134">
        <v>2</v>
      </c>
      <c r="D158" s="135" t="s">
        <v>5</v>
      </c>
      <c r="E158" s="136">
        <v>25200</v>
      </c>
      <c r="F158" s="137">
        <f t="shared" si="28"/>
        <v>50400</v>
      </c>
      <c r="G158" s="136">
        <v>0</v>
      </c>
      <c r="H158" s="137">
        <f t="shared" si="29"/>
        <v>0</v>
      </c>
      <c r="I158" s="138">
        <f t="shared" si="30"/>
        <v>50400</v>
      </c>
      <c r="J158" s="41" t="s">
        <v>81</v>
      </c>
    </row>
    <row r="159" spans="1:16" s="6" customFormat="1" ht="23.25" customHeight="1">
      <c r="A159" s="132"/>
      <c r="B159" s="133" t="s">
        <v>175</v>
      </c>
      <c r="C159" s="134">
        <v>13</v>
      </c>
      <c r="D159" s="135" t="s">
        <v>5</v>
      </c>
      <c r="E159" s="136">
        <v>7440</v>
      </c>
      <c r="F159" s="137">
        <f t="shared" si="28"/>
        <v>96720</v>
      </c>
      <c r="G159" s="136">
        <v>0</v>
      </c>
      <c r="H159" s="137">
        <f t="shared" si="29"/>
        <v>0</v>
      </c>
      <c r="I159" s="138">
        <f t="shared" si="30"/>
        <v>96720</v>
      </c>
      <c r="J159" s="41" t="s">
        <v>81</v>
      </c>
    </row>
    <row r="160" spans="1:16" s="6" customFormat="1" ht="23.25" customHeight="1">
      <c r="A160" s="132"/>
      <c r="B160" s="133" t="s">
        <v>176</v>
      </c>
      <c r="C160" s="134">
        <v>3</v>
      </c>
      <c r="D160" s="135" t="s">
        <v>5</v>
      </c>
      <c r="E160" s="136">
        <v>7440</v>
      </c>
      <c r="F160" s="137">
        <f>E160*C160</f>
        <v>22320</v>
      </c>
      <c r="G160" s="136">
        <v>0</v>
      </c>
      <c r="H160" s="137">
        <f>G160*C160</f>
        <v>0</v>
      </c>
      <c r="I160" s="138">
        <f>H160+F160</f>
        <v>22320</v>
      </c>
      <c r="J160" s="41" t="s">
        <v>81</v>
      </c>
    </row>
    <row r="161" spans="1:10" s="6" customFormat="1" ht="23.25" customHeight="1">
      <c r="A161" s="132"/>
      <c r="B161" s="133" t="s">
        <v>177</v>
      </c>
      <c r="C161" s="134">
        <v>1</v>
      </c>
      <c r="D161" s="135" t="s">
        <v>5</v>
      </c>
      <c r="E161" s="136">
        <v>7440</v>
      </c>
      <c r="F161" s="137">
        <f>E161*C161</f>
        <v>7440</v>
      </c>
      <c r="G161" s="136">
        <v>0</v>
      </c>
      <c r="H161" s="137">
        <f>G161*C161</f>
        <v>0</v>
      </c>
      <c r="I161" s="138">
        <f>H161+F161</f>
        <v>7440</v>
      </c>
      <c r="J161" s="41" t="s">
        <v>81</v>
      </c>
    </row>
    <row r="162" spans="1:10" s="6" customFormat="1" ht="23.25" customHeight="1">
      <c r="A162" s="132"/>
      <c r="B162" s="133" t="s">
        <v>178</v>
      </c>
      <c r="C162" s="134">
        <v>1</v>
      </c>
      <c r="D162" s="135" t="s">
        <v>5</v>
      </c>
      <c r="E162" s="136">
        <v>58000</v>
      </c>
      <c r="F162" s="137">
        <f t="shared" si="28"/>
        <v>58000</v>
      </c>
      <c r="G162" s="136">
        <v>0</v>
      </c>
      <c r="H162" s="137">
        <f t="shared" si="29"/>
        <v>0</v>
      </c>
      <c r="I162" s="138">
        <f t="shared" si="30"/>
        <v>58000</v>
      </c>
      <c r="J162" s="41" t="s">
        <v>81</v>
      </c>
    </row>
    <row r="163" spans="1:10" s="6" customFormat="1" ht="23.25" customHeight="1">
      <c r="A163" s="132"/>
      <c r="B163" s="133" t="s">
        <v>179</v>
      </c>
      <c r="C163" s="134">
        <v>1</v>
      </c>
      <c r="D163" s="135" t="s">
        <v>5</v>
      </c>
      <c r="E163" s="136">
        <v>50400</v>
      </c>
      <c r="F163" s="137">
        <f t="shared" si="28"/>
        <v>50400</v>
      </c>
      <c r="G163" s="136">
        <v>0</v>
      </c>
      <c r="H163" s="137">
        <f t="shared" si="29"/>
        <v>0</v>
      </c>
      <c r="I163" s="138">
        <f t="shared" si="30"/>
        <v>50400</v>
      </c>
      <c r="J163" s="41" t="s">
        <v>81</v>
      </c>
    </row>
    <row r="164" spans="1:10" s="6" customFormat="1" ht="22.5" customHeight="1">
      <c r="A164" s="132"/>
      <c r="B164" s="133" t="s">
        <v>188</v>
      </c>
      <c r="C164" s="134">
        <v>1</v>
      </c>
      <c r="D164" s="135" t="s">
        <v>5</v>
      </c>
      <c r="E164" s="136">
        <v>80850</v>
      </c>
      <c r="F164" s="137">
        <f t="shared" si="28"/>
        <v>80850</v>
      </c>
      <c r="G164" s="136">
        <v>0</v>
      </c>
      <c r="H164" s="137">
        <f t="shared" si="29"/>
        <v>0</v>
      </c>
      <c r="I164" s="138">
        <f t="shared" si="30"/>
        <v>80850</v>
      </c>
      <c r="J164" s="41" t="s">
        <v>81</v>
      </c>
    </row>
    <row r="165" spans="1:10" s="6" customFormat="1" ht="23.25" customHeight="1">
      <c r="A165" s="132"/>
      <c r="B165" s="133" t="s">
        <v>189</v>
      </c>
      <c r="C165" s="134">
        <v>1</v>
      </c>
      <c r="D165" s="135" t="s">
        <v>5</v>
      </c>
      <c r="E165" s="136">
        <v>6500</v>
      </c>
      <c r="F165" s="137">
        <f t="shared" si="28"/>
        <v>6500</v>
      </c>
      <c r="G165" s="136">
        <v>0</v>
      </c>
      <c r="H165" s="137">
        <f t="shared" si="29"/>
        <v>0</v>
      </c>
      <c r="I165" s="138">
        <f t="shared" si="30"/>
        <v>6500</v>
      </c>
      <c r="J165" s="41" t="s">
        <v>81</v>
      </c>
    </row>
    <row r="166" spans="1:10" s="6" customFormat="1" ht="23.25" customHeight="1">
      <c r="A166" s="117"/>
      <c r="B166" s="133" t="s">
        <v>190</v>
      </c>
      <c r="C166" s="134">
        <v>1</v>
      </c>
      <c r="D166" s="135" t="s">
        <v>5</v>
      </c>
      <c r="E166" s="136">
        <v>31850</v>
      </c>
      <c r="F166" s="137">
        <f t="shared" si="28"/>
        <v>31850</v>
      </c>
      <c r="G166" s="136">
        <v>0</v>
      </c>
      <c r="H166" s="137">
        <f t="shared" si="29"/>
        <v>0</v>
      </c>
      <c r="I166" s="138">
        <f t="shared" si="30"/>
        <v>31850</v>
      </c>
      <c r="J166" s="41" t="s">
        <v>81</v>
      </c>
    </row>
    <row r="167" spans="1:10" s="6" customFormat="1" ht="24" customHeight="1">
      <c r="A167" s="132"/>
      <c r="B167" s="133" t="s">
        <v>191</v>
      </c>
      <c r="C167" s="134">
        <v>1</v>
      </c>
      <c r="D167" s="135" t="s">
        <v>5</v>
      </c>
      <c r="E167" s="136">
        <v>91000</v>
      </c>
      <c r="F167" s="137">
        <f t="shared" si="28"/>
        <v>91000</v>
      </c>
      <c r="G167" s="136">
        <v>0</v>
      </c>
      <c r="H167" s="137">
        <f t="shared" si="29"/>
        <v>0</v>
      </c>
      <c r="I167" s="138">
        <f t="shared" si="30"/>
        <v>91000</v>
      </c>
      <c r="J167" s="41" t="s">
        <v>81</v>
      </c>
    </row>
    <row r="168" spans="1:10" s="6" customFormat="1" ht="23.25" customHeight="1">
      <c r="A168" s="132"/>
      <c r="B168" s="133" t="s">
        <v>260</v>
      </c>
      <c r="C168" s="134">
        <v>3</v>
      </c>
      <c r="D168" s="135" t="s">
        <v>5</v>
      </c>
      <c r="E168" s="136">
        <v>25400</v>
      </c>
      <c r="F168" s="137">
        <f t="shared" si="28"/>
        <v>76200</v>
      </c>
      <c r="G168" s="136">
        <v>0</v>
      </c>
      <c r="H168" s="137">
        <f t="shared" si="29"/>
        <v>0</v>
      </c>
      <c r="I168" s="138">
        <f t="shared" si="30"/>
        <v>76200</v>
      </c>
      <c r="J168" s="41" t="s">
        <v>81</v>
      </c>
    </row>
    <row r="169" spans="1:10" s="6" customFormat="1" ht="40.5">
      <c r="A169" s="126"/>
      <c r="B169" s="146" t="s">
        <v>261</v>
      </c>
      <c r="C169" s="128">
        <v>6</v>
      </c>
      <c r="D169" s="120" t="s">
        <v>5</v>
      </c>
      <c r="E169" s="139">
        <f>690/1.07</f>
        <v>644.85981308411215</v>
      </c>
      <c r="F169" s="140">
        <f t="shared" ref="F169:F183" si="31">E169*C169</f>
        <v>3869.1588785046729</v>
      </c>
      <c r="G169" s="139">
        <v>0</v>
      </c>
      <c r="H169" s="140">
        <f>G169*C169</f>
        <v>0</v>
      </c>
      <c r="I169" s="141">
        <f t="shared" ref="I169:I183" si="32">H169+F169</f>
        <v>3869.1588785046729</v>
      </c>
      <c r="J169" s="41"/>
    </row>
    <row r="170" spans="1:10" s="6" customFormat="1" ht="43.5" customHeight="1">
      <c r="A170" s="148"/>
      <c r="B170" s="146" t="s">
        <v>262</v>
      </c>
      <c r="C170" s="128">
        <v>1</v>
      </c>
      <c r="D170" s="120" t="s">
        <v>5</v>
      </c>
      <c r="E170" s="139">
        <f>500/1.07</f>
        <v>467.28971962616822</v>
      </c>
      <c r="F170" s="140">
        <f t="shared" si="31"/>
        <v>467.28971962616822</v>
      </c>
      <c r="G170" s="139">
        <v>0</v>
      </c>
      <c r="H170" s="140">
        <f>G170*C170</f>
        <v>0</v>
      </c>
      <c r="I170" s="141">
        <f t="shared" si="32"/>
        <v>467.28971962616822</v>
      </c>
      <c r="J170" s="41"/>
    </row>
    <row r="171" spans="1:10" s="6" customFormat="1" ht="44.25" customHeight="1">
      <c r="A171" s="148"/>
      <c r="B171" s="146" t="s">
        <v>263</v>
      </c>
      <c r="C171" s="128">
        <v>1</v>
      </c>
      <c r="D171" s="120" t="s">
        <v>5</v>
      </c>
      <c r="E171" s="139">
        <f>500/1.07</f>
        <v>467.28971962616822</v>
      </c>
      <c r="F171" s="140">
        <f t="shared" si="31"/>
        <v>467.28971962616822</v>
      </c>
      <c r="G171" s="139">
        <v>0</v>
      </c>
      <c r="H171" s="140">
        <f>G171*C171</f>
        <v>0</v>
      </c>
      <c r="I171" s="141">
        <f t="shared" si="32"/>
        <v>467.28971962616822</v>
      </c>
      <c r="J171" s="41"/>
    </row>
    <row r="172" spans="1:10" s="6" customFormat="1" ht="62.25" customHeight="1">
      <c r="A172" s="148"/>
      <c r="B172" s="146" t="s">
        <v>264</v>
      </c>
      <c r="C172" s="128">
        <v>1</v>
      </c>
      <c r="D172" s="120" t="s">
        <v>5</v>
      </c>
      <c r="E172" s="237">
        <f>5974.89/1.07</f>
        <v>5584.0093457943922</v>
      </c>
      <c r="F172" s="238">
        <f t="shared" si="31"/>
        <v>5584.0093457943922</v>
      </c>
      <c r="G172" s="237">
        <v>0</v>
      </c>
      <c r="H172" s="238">
        <f t="shared" ref="H172:H179" si="33">G172*C172</f>
        <v>0</v>
      </c>
      <c r="I172" s="239">
        <f t="shared" si="32"/>
        <v>5584.0093457943922</v>
      </c>
      <c r="J172" s="41"/>
    </row>
    <row r="173" spans="1:10" s="6" customFormat="1" ht="44.25" customHeight="1">
      <c r="A173" s="148"/>
      <c r="B173" s="146" t="s">
        <v>265</v>
      </c>
      <c r="C173" s="128">
        <v>1</v>
      </c>
      <c r="D173" s="120" t="s">
        <v>5</v>
      </c>
      <c r="E173" s="237">
        <f>5500/1.07</f>
        <v>5140.1869158878499</v>
      </c>
      <c r="F173" s="238">
        <f t="shared" si="31"/>
        <v>5140.1869158878499</v>
      </c>
      <c r="G173" s="237">
        <v>0</v>
      </c>
      <c r="H173" s="238">
        <f t="shared" si="33"/>
        <v>0</v>
      </c>
      <c r="I173" s="239">
        <f t="shared" si="32"/>
        <v>5140.1869158878499</v>
      </c>
      <c r="J173" s="41"/>
    </row>
    <row r="174" spans="1:10" s="6" customFormat="1" ht="42" customHeight="1">
      <c r="A174" s="126"/>
      <c r="B174" s="146" t="s">
        <v>266</v>
      </c>
      <c r="C174" s="128">
        <v>1</v>
      </c>
      <c r="D174" s="120" t="s">
        <v>5</v>
      </c>
      <c r="E174" s="139">
        <f>450/1.07</f>
        <v>420.56074766355135</v>
      </c>
      <c r="F174" s="140">
        <f t="shared" si="31"/>
        <v>420.56074766355135</v>
      </c>
      <c r="G174" s="139">
        <v>0</v>
      </c>
      <c r="H174" s="140">
        <f t="shared" si="33"/>
        <v>0</v>
      </c>
      <c r="I174" s="141">
        <f t="shared" si="32"/>
        <v>420.56074766355135</v>
      </c>
      <c r="J174" s="41"/>
    </row>
    <row r="175" spans="1:10" s="6" customFormat="1" ht="40.5">
      <c r="A175" s="126"/>
      <c r="B175" s="146" t="s">
        <v>267</v>
      </c>
      <c r="C175" s="128">
        <v>1</v>
      </c>
      <c r="D175" s="120" t="s">
        <v>5</v>
      </c>
      <c r="E175" s="139">
        <f>450/1.07</f>
        <v>420.56074766355135</v>
      </c>
      <c r="F175" s="140">
        <f t="shared" si="31"/>
        <v>420.56074766355135</v>
      </c>
      <c r="G175" s="139">
        <v>0</v>
      </c>
      <c r="H175" s="140">
        <f>G175*C175</f>
        <v>0</v>
      </c>
      <c r="I175" s="141">
        <f t="shared" si="32"/>
        <v>420.56074766355135</v>
      </c>
      <c r="J175" s="41"/>
    </row>
    <row r="176" spans="1:10" s="6" customFormat="1" ht="40.5">
      <c r="A176" s="126"/>
      <c r="B176" s="146" t="s">
        <v>268</v>
      </c>
      <c r="C176" s="128">
        <v>1</v>
      </c>
      <c r="D176" s="120" t="s">
        <v>5</v>
      </c>
      <c r="E176" s="139">
        <f>70/1.07</f>
        <v>65.420560747663544</v>
      </c>
      <c r="F176" s="140">
        <f t="shared" si="31"/>
        <v>65.420560747663544</v>
      </c>
      <c r="G176" s="139">
        <v>0</v>
      </c>
      <c r="H176" s="140">
        <f>G176*C176</f>
        <v>0</v>
      </c>
      <c r="I176" s="141">
        <f t="shared" si="32"/>
        <v>65.420560747663544</v>
      </c>
      <c r="J176" s="41"/>
    </row>
    <row r="177" spans="1:16" s="6" customFormat="1" ht="46.5" customHeight="1">
      <c r="A177" s="148"/>
      <c r="B177" s="146" t="s">
        <v>269</v>
      </c>
      <c r="C177" s="128">
        <v>5</v>
      </c>
      <c r="D177" s="120" t="s">
        <v>5</v>
      </c>
      <c r="E177" s="139">
        <f>690/1.07</f>
        <v>644.85981308411215</v>
      </c>
      <c r="F177" s="140">
        <f t="shared" si="31"/>
        <v>3224.2990654205605</v>
      </c>
      <c r="G177" s="139">
        <v>0</v>
      </c>
      <c r="H177" s="140">
        <f t="shared" si="33"/>
        <v>0</v>
      </c>
      <c r="I177" s="141">
        <f t="shared" si="32"/>
        <v>3224.2990654205605</v>
      </c>
      <c r="J177" s="41"/>
    </row>
    <row r="178" spans="1:16" s="6" customFormat="1" ht="46.5" customHeight="1">
      <c r="A178" s="148"/>
      <c r="B178" s="146" t="s">
        <v>270</v>
      </c>
      <c r="C178" s="128">
        <v>5</v>
      </c>
      <c r="D178" s="120" t="s">
        <v>5</v>
      </c>
      <c r="E178" s="139">
        <f>590/1.07</f>
        <v>551.40186915887853</v>
      </c>
      <c r="F178" s="140">
        <f t="shared" si="31"/>
        <v>2757.0093457943926</v>
      </c>
      <c r="G178" s="139">
        <v>0</v>
      </c>
      <c r="H178" s="140">
        <f t="shared" si="33"/>
        <v>0</v>
      </c>
      <c r="I178" s="141">
        <f t="shared" si="32"/>
        <v>2757.0093457943926</v>
      </c>
      <c r="J178" s="41"/>
    </row>
    <row r="179" spans="1:16" s="6" customFormat="1" ht="44.25" customHeight="1">
      <c r="A179" s="126"/>
      <c r="B179" s="146" t="s">
        <v>271</v>
      </c>
      <c r="C179" s="128">
        <v>5</v>
      </c>
      <c r="D179" s="120" t="s">
        <v>5</v>
      </c>
      <c r="E179" s="139">
        <f>590/1.07</f>
        <v>551.40186915887853</v>
      </c>
      <c r="F179" s="140">
        <f t="shared" si="31"/>
        <v>2757.0093457943926</v>
      </c>
      <c r="G179" s="139">
        <v>0</v>
      </c>
      <c r="H179" s="140">
        <f t="shared" si="33"/>
        <v>0</v>
      </c>
      <c r="I179" s="141">
        <f t="shared" si="32"/>
        <v>2757.0093457943926</v>
      </c>
      <c r="J179" s="41"/>
    </row>
    <row r="180" spans="1:16" s="246" customFormat="1" ht="24" customHeight="1">
      <c r="A180" s="132"/>
      <c r="B180" s="133" t="s">
        <v>326</v>
      </c>
      <c r="C180" s="134">
        <v>15.84</v>
      </c>
      <c r="D180" s="135" t="s">
        <v>6</v>
      </c>
      <c r="E180" s="136">
        <v>1250</v>
      </c>
      <c r="F180" s="140">
        <f t="shared" si="31"/>
        <v>19800</v>
      </c>
      <c r="G180" s="136">
        <v>200</v>
      </c>
      <c r="H180" s="137">
        <f>G180*C180</f>
        <v>3168</v>
      </c>
      <c r="I180" s="138">
        <f t="shared" si="32"/>
        <v>22968</v>
      </c>
      <c r="J180" s="41"/>
    </row>
    <row r="181" spans="1:16" s="246" customFormat="1" ht="24.6" customHeight="1">
      <c r="A181" s="132"/>
      <c r="B181" s="133" t="s">
        <v>325</v>
      </c>
      <c r="C181" s="134">
        <v>5</v>
      </c>
      <c r="D181" s="135" t="s">
        <v>6</v>
      </c>
      <c r="E181" s="136">
        <v>2570</v>
      </c>
      <c r="F181" s="140">
        <f t="shared" si="31"/>
        <v>12850</v>
      </c>
      <c r="G181" s="136">
        <v>1500</v>
      </c>
      <c r="H181" s="137">
        <f>G181*C181</f>
        <v>7500</v>
      </c>
      <c r="I181" s="138">
        <f t="shared" si="32"/>
        <v>20350</v>
      </c>
      <c r="J181" s="41"/>
    </row>
    <row r="182" spans="1:16" s="246" customFormat="1" ht="24.6" customHeight="1">
      <c r="A182" s="132"/>
      <c r="B182" s="133" t="s">
        <v>332</v>
      </c>
      <c r="C182" s="134">
        <v>70</v>
      </c>
      <c r="D182" s="135" t="s">
        <v>6</v>
      </c>
      <c r="E182" s="136">
        <v>1870</v>
      </c>
      <c r="F182" s="140">
        <f t="shared" si="31"/>
        <v>130900</v>
      </c>
      <c r="G182" s="136">
        <v>1025</v>
      </c>
      <c r="H182" s="137">
        <f>G182*C182</f>
        <v>71750</v>
      </c>
      <c r="I182" s="138">
        <f t="shared" si="32"/>
        <v>202650</v>
      </c>
      <c r="J182" s="41"/>
    </row>
    <row r="183" spans="1:16" s="246" customFormat="1" ht="24.6" customHeight="1">
      <c r="A183" s="132"/>
      <c r="B183" s="133" t="s">
        <v>333</v>
      </c>
      <c r="C183" s="134">
        <v>1</v>
      </c>
      <c r="D183" s="135" t="s">
        <v>5</v>
      </c>
      <c r="E183" s="136">
        <v>50000</v>
      </c>
      <c r="F183" s="140">
        <f t="shared" si="31"/>
        <v>50000</v>
      </c>
      <c r="G183" s="136">
        <v>0</v>
      </c>
      <c r="H183" s="137">
        <f>G183*C183</f>
        <v>0</v>
      </c>
      <c r="I183" s="138">
        <f t="shared" si="32"/>
        <v>50000</v>
      </c>
      <c r="J183" s="41"/>
    </row>
    <row r="184" spans="1:16" s="8" customFormat="1" ht="21" customHeight="1">
      <c r="A184" s="149"/>
      <c r="B184" s="150" t="s">
        <v>219</v>
      </c>
      <c r="C184" s="151"/>
      <c r="D184" s="152"/>
      <c r="E184" s="153"/>
      <c r="F184" s="154">
        <f>SUM(F119:F180)</f>
        <v>3226650.4503925242</v>
      </c>
      <c r="G184" s="155"/>
      <c r="H184" s="154">
        <f>SUM(H118:H183)</f>
        <v>396857.83199999999</v>
      </c>
      <c r="I184" s="156">
        <f>SUM(I119:I183)</f>
        <v>3817258.2823925242</v>
      </c>
      <c r="J184" s="157"/>
      <c r="K184" s="6"/>
      <c r="L184" s="6"/>
      <c r="M184" s="6"/>
      <c r="N184" s="6"/>
      <c r="O184" s="6"/>
      <c r="P184" s="6"/>
    </row>
    <row r="185" spans="1:16" s="8" customFormat="1" ht="21" customHeight="1">
      <c r="A185" s="158"/>
      <c r="B185" s="159" t="s">
        <v>220</v>
      </c>
      <c r="C185" s="160"/>
      <c r="D185" s="161"/>
      <c r="E185" s="162"/>
      <c r="F185" s="163"/>
      <c r="G185" s="164"/>
      <c r="H185" s="165"/>
      <c r="I185" s="166">
        <f>SUM(I115+I184)</f>
        <v>3919743.2823925242</v>
      </c>
      <c r="J185" s="167"/>
      <c r="K185" s="6"/>
      <c r="L185" s="6"/>
      <c r="M185" s="6"/>
      <c r="N185" s="6"/>
      <c r="O185" s="6"/>
      <c r="P185" s="6"/>
    </row>
    <row r="186" spans="1:16" s="8" customFormat="1" ht="21" customHeight="1">
      <c r="A186" s="147"/>
      <c r="B186" s="168"/>
      <c r="C186" s="169"/>
      <c r="D186" s="170"/>
      <c r="E186" s="171"/>
      <c r="F186" s="172"/>
      <c r="G186" s="173"/>
      <c r="H186" s="174"/>
      <c r="I186" s="175"/>
      <c r="J186" s="67"/>
      <c r="K186" s="6"/>
      <c r="L186" s="6"/>
      <c r="M186" s="6"/>
      <c r="N186" s="6"/>
      <c r="O186" s="6"/>
      <c r="P186" s="6"/>
    </row>
    <row r="187" spans="1:16" s="6" customFormat="1" ht="21" customHeight="1">
      <c r="A187" s="117">
        <v>3</v>
      </c>
      <c r="B187" s="176" t="s">
        <v>36</v>
      </c>
      <c r="C187" s="143"/>
      <c r="D187" s="135"/>
      <c r="E187" s="145"/>
      <c r="F187" s="174"/>
      <c r="G187" s="173"/>
      <c r="H187" s="174"/>
      <c r="I187" s="175"/>
      <c r="J187" s="41"/>
    </row>
    <row r="188" spans="1:16" s="6" customFormat="1" hidden="1">
      <c r="A188" s="177"/>
      <c r="B188" s="170" t="s">
        <v>41</v>
      </c>
      <c r="C188" s="240"/>
      <c r="D188" s="241"/>
      <c r="E188" s="170"/>
      <c r="F188" s="241"/>
      <c r="G188" s="240"/>
      <c r="H188" s="241"/>
      <c r="I188" s="240"/>
      <c r="J188" s="241"/>
    </row>
    <row r="189" spans="1:16" s="6" customFormat="1" hidden="1">
      <c r="A189" s="178"/>
      <c r="B189" s="67" t="s">
        <v>80</v>
      </c>
      <c r="C189" s="181">
        <v>0</v>
      </c>
      <c r="D189" s="45" t="s">
        <v>5</v>
      </c>
      <c r="E189" s="179">
        <v>719</v>
      </c>
      <c r="F189" s="179">
        <f>C189*E189</f>
        <v>0</v>
      </c>
      <c r="G189" s="180">
        <f>E189*0.3</f>
        <v>215.7</v>
      </c>
      <c r="H189" s="179">
        <f>C189*G189</f>
        <v>0</v>
      </c>
      <c r="I189" s="180">
        <f>F189+H189</f>
        <v>0</v>
      </c>
      <c r="J189" s="67"/>
    </row>
    <row r="190" spans="1:16" s="6" customFormat="1" hidden="1">
      <c r="A190" s="178"/>
      <c r="B190" s="67" t="s">
        <v>80</v>
      </c>
      <c r="C190" s="181">
        <v>0</v>
      </c>
      <c r="D190" s="45" t="s">
        <v>5</v>
      </c>
      <c r="E190" s="179">
        <v>329</v>
      </c>
      <c r="F190" s="179">
        <f>C190*E190</f>
        <v>0</v>
      </c>
      <c r="G190" s="180">
        <f>E190*0.3</f>
        <v>98.7</v>
      </c>
      <c r="H190" s="179">
        <f>C190*G190</f>
        <v>0</v>
      </c>
      <c r="I190" s="180">
        <f>F190+H190</f>
        <v>0</v>
      </c>
      <c r="J190" s="67"/>
    </row>
    <row r="191" spans="1:16" s="6" customFormat="1" hidden="1">
      <c r="A191" s="178"/>
      <c r="B191" s="168" t="s">
        <v>40</v>
      </c>
      <c r="C191" s="181"/>
      <c r="D191" s="45"/>
      <c r="E191" s="179"/>
      <c r="F191" s="182">
        <f>SUM(F189:F190)</f>
        <v>0</v>
      </c>
      <c r="G191" s="183"/>
      <c r="H191" s="182">
        <f>SUM(H189:H190)</f>
        <v>0</v>
      </c>
      <c r="I191" s="183">
        <f>F191+H191</f>
        <v>0</v>
      </c>
      <c r="J191" s="67"/>
    </row>
    <row r="192" spans="1:16" s="6" customFormat="1" hidden="1">
      <c r="A192" s="178"/>
      <c r="B192" s="168"/>
      <c r="C192" s="181"/>
      <c r="D192" s="45"/>
      <c r="E192" s="179"/>
      <c r="F192" s="182"/>
      <c r="G192" s="183"/>
      <c r="H192" s="182"/>
      <c r="I192" s="183"/>
      <c r="J192" s="67"/>
    </row>
    <row r="193" spans="1:10" s="6" customFormat="1" hidden="1">
      <c r="A193" s="184"/>
      <c r="B193" s="170" t="s">
        <v>78</v>
      </c>
      <c r="C193" s="181"/>
      <c r="D193" s="45"/>
      <c r="E193" s="179"/>
      <c r="F193" s="182"/>
      <c r="G193" s="183"/>
      <c r="H193" s="182"/>
      <c r="I193" s="183"/>
      <c r="J193" s="67"/>
    </row>
    <row r="194" spans="1:10" s="6" customFormat="1" hidden="1">
      <c r="A194" s="178"/>
      <c r="B194" s="67" t="s">
        <v>61</v>
      </c>
      <c r="C194" s="181">
        <v>0</v>
      </c>
      <c r="D194" s="45" t="s">
        <v>5</v>
      </c>
      <c r="E194" s="179">
        <v>118.69</v>
      </c>
      <c r="F194" s="179">
        <f>C194*E194</f>
        <v>0</v>
      </c>
      <c r="G194" s="180">
        <v>90</v>
      </c>
      <c r="H194" s="179">
        <f>C194*G194</f>
        <v>0</v>
      </c>
      <c r="I194" s="180">
        <f>F194+H194</f>
        <v>0</v>
      </c>
      <c r="J194" s="67"/>
    </row>
    <row r="195" spans="1:10" s="6" customFormat="1" hidden="1">
      <c r="A195" s="178"/>
      <c r="B195" s="168" t="s">
        <v>62</v>
      </c>
      <c r="C195" s="181"/>
      <c r="D195" s="45"/>
      <c r="E195" s="179"/>
      <c r="F195" s="182">
        <f>SUM(F194:F194)</f>
        <v>0</v>
      </c>
      <c r="G195" s="183"/>
      <c r="H195" s="182">
        <f>SUM(H194:H194)</f>
        <v>0</v>
      </c>
      <c r="I195" s="183">
        <f>F195+H195</f>
        <v>0</v>
      </c>
      <c r="J195" s="67"/>
    </row>
    <row r="196" spans="1:10" s="6" customFormat="1" hidden="1">
      <c r="A196" s="178"/>
      <c r="B196" s="168"/>
      <c r="C196" s="181"/>
      <c r="D196" s="45"/>
      <c r="E196" s="179"/>
      <c r="F196" s="187"/>
      <c r="G196" s="183"/>
      <c r="H196" s="187"/>
      <c r="I196" s="188"/>
      <c r="J196" s="67"/>
    </row>
    <row r="197" spans="1:10" s="6" customFormat="1" hidden="1">
      <c r="A197" s="177"/>
      <c r="B197" s="170" t="s">
        <v>42</v>
      </c>
      <c r="C197" s="181"/>
      <c r="D197" s="45"/>
      <c r="E197" s="179"/>
      <c r="F197" s="185"/>
      <c r="G197" s="180"/>
      <c r="H197" s="185"/>
      <c r="I197" s="186"/>
      <c r="J197" s="67"/>
    </row>
    <row r="198" spans="1:10" s="6" customFormat="1" hidden="1">
      <c r="A198" s="178"/>
      <c r="B198" s="67" t="s">
        <v>43</v>
      </c>
      <c r="C198" s="181">
        <v>0</v>
      </c>
      <c r="D198" s="45" t="s">
        <v>45</v>
      </c>
      <c r="E198" s="179">
        <v>9.17</v>
      </c>
      <c r="F198" s="179">
        <f>C198*E198</f>
        <v>0</v>
      </c>
      <c r="G198" s="180">
        <v>7</v>
      </c>
      <c r="H198" s="179">
        <f>C198*G198</f>
        <v>0</v>
      </c>
      <c r="I198" s="180">
        <f>F198+H198</f>
        <v>0</v>
      </c>
      <c r="J198" s="67"/>
    </row>
    <row r="199" spans="1:10" s="6" customFormat="1" hidden="1">
      <c r="A199" s="178"/>
      <c r="B199" s="67" t="s">
        <v>44</v>
      </c>
      <c r="C199" s="181">
        <v>0</v>
      </c>
      <c r="D199" s="45" t="s">
        <v>29</v>
      </c>
      <c r="E199" s="179">
        <v>350</v>
      </c>
      <c r="F199" s="179">
        <f>C199*E199</f>
        <v>0</v>
      </c>
      <c r="G199" s="180">
        <v>100</v>
      </c>
      <c r="H199" s="179">
        <f>C199*G199</f>
        <v>0</v>
      </c>
      <c r="I199" s="180">
        <f>F199+H199</f>
        <v>0</v>
      </c>
      <c r="J199" s="67"/>
    </row>
    <row r="200" spans="1:10" s="6" customFormat="1" hidden="1">
      <c r="A200" s="178"/>
      <c r="B200" s="168" t="s">
        <v>48</v>
      </c>
      <c r="C200" s="181"/>
      <c r="D200" s="45"/>
      <c r="E200" s="179"/>
      <c r="F200" s="187">
        <f>SUM(F198:F199)</f>
        <v>0</v>
      </c>
      <c r="G200" s="183"/>
      <c r="H200" s="187">
        <f>SUM(H198:H199)</f>
        <v>0</v>
      </c>
      <c r="I200" s="188">
        <f>F200+H200</f>
        <v>0</v>
      </c>
      <c r="J200" s="67"/>
    </row>
    <row r="201" spans="1:10" s="6" customFormat="1" hidden="1">
      <c r="A201" s="178"/>
      <c r="B201" s="209"/>
      <c r="C201" s="181"/>
      <c r="D201" s="45"/>
      <c r="E201" s="179"/>
      <c r="F201" s="187"/>
      <c r="G201" s="183"/>
      <c r="H201" s="187"/>
      <c r="I201" s="188"/>
      <c r="J201" s="67"/>
    </row>
    <row r="202" spans="1:10" s="6" customFormat="1" hidden="1">
      <c r="A202" s="177"/>
      <c r="B202" s="170" t="s">
        <v>49</v>
      </c>
      <c r="C202" s="181"/>
      <c r="D202" s="45"/>
      <c r="E202" s="179"/>
      <c r="F202" s="185"/>
      <c r="G202" s="180"/>
      <c r="H202" s="185"/>
      <c r="I202" s="186"/>
      <c r="J202" s="67"/>
    </row>
    <row r="203" spans="1:10" s="6" customFormat="1" hidden="1">
      <c r="A203" s="178"/>
      <c r="B203" s="67" t="s">
        <v>46</v>
      </c>
      <c r="C203" s="181">
        <v>0</v>
      </c>
      <c r="D203" s="45" t="s">
        <v>47</v>
      </c>
      <c r="E203" s="179">
        <v>43.92</v>
      </c>
      <c r="F203" s="179">
        <f>C203*E203</f>
        <v>0</v>
      </c>
      <c r="G203" s="180">
        <v>69</v>
      </c>
      <c r="H203" s="179">
        <f>C203*G203</f>
        <v>0</v>
      </c>
      <c r="I203" s="180">
        <f>F203+H203</f>
        <v>0</v>
      </c>
      <c r="J203" s="67"/>
    </row>
    <row r="204" spans="1:10" s="6" customFormat="1" hidden="1">
      <c r="A204" s="178"/>
      <c r="B204" s="67" t="s">
        <v>44</v>
      </c>
      <c r="C204" s="181">
        <v>0</v>
      </c>
      <c r="D204" s="45" t="s">
        <v>29</v>
      </c>
      <c r="E204" s="179">
        <v>250</v>
      </c>
      <c r="F204" s="179">
        <f>C204*E204</f>
        <v>0</v>
      </c>
      <c r="G204" s="180">
        <v>100</v>
      </c>
      <c r="H204" s="179">
        <f>C204*G204</f>
        <v>0</v>
      </c>
      <c r="I204" s="180">
        <f>F204+H204</f>
        <v>0</v>
      </c>
      <c r="J204" s="67"/>
    </row>
    <row r="205" spans="1:10" s="9" customFormat="1" hidden="1">
      <c r="A205" s="184"/>
      <c r="B205" s="168" t="s">
        <v>50</v>
      </c>
      <c r="C205" s="242"/>
      <c r="D205" s="168"/>
      <c r="E205" s="182"/>
      <c r="F205" s="187">
        <f>SUM(F203:F204)</f>
        <v>0</v>
      </c>
      <c r="G205" s="183"/>
      <c r="H205" s="187">
        <f>SUM(H203:H204)</f>
        <v>0</v>
      </c>
      <c r="I205" s="188">
        <f>F205+H205</f>
        <v>0</v>
      </c>
      <c r="J205" s="170"/>
    </row>
    <row r="206" spans="1:10" s="6" customFormat="1" ht="24" customHeight="1">
      <c r="A206" s="117">
        <v>3.1</v>
      </c>
      <c r="B206" s="125" t="s">
        <v>168</v>
      </c>
      <c r="C206" s="134"/>
      <c r="D206" s="135"/>
      <c r="E206" s="137"/>
      <c r="F206" s="137"/>
      <c r="G206" s="136"/>
      <c r="H206" s="137"/>
      <c r="I206" s="138"/>
      <c r="J206" s="41"/>
    </row>
    <row r="207" spans="1:10" s="6" customFormat="1" ht="22.5" customHeight="1">
      <c r="A207" s="132"/>
      <c r="B207" s="127" t="s">
        <v>150</v>
      </c>
      <c r="C207" s="134"/>
      <c r="D207" s="135"/>
      <c r="E207" s="137"/>
      <c r="F207" s="137"/>
      <c r="G207" s="136"/>
      <c r="H207" s="137"/>
      <c r="I207" s="138"/>
      <c r="J207" s="41" t="s">
        <v>91</v>
      </c>
    </row>
    <row r="208" spans="1:10" s="6" customFormat="1" ht="21" customHeight="1">
      <c r="A208" s="132"/>
      <c r="B208" s="133" t="s">
        <v>92</v>
      </c>
      <c r="C208" s="134">
        <v>23</v>
      </c>
      <c r="D208" s="135" t="s">
        <v>5</v>
      </c>
      <c r="E208" s="137">
        <v>0</v>
      </c>
      <c r="F208" s="137">
        <f t="shared" ref="F208:F214" si="34">E208*C208</f>
        <v>0</v>
      </c>
      <c r="G208" s="136">
        <v>25</v>
      </c>
      <c r="H208" s="137">
        <f t="shared" ref="H208:H214" si="35">G208*C208</f>
        <v>575</v>
      </c>
      <c r="I208" s="138">
        <f t="shared" ref="I208:I214" si="36">H208+F208</f>
        <v>575</v>
      </c>
      <c r="J208" s="41"/>
    </row>
    <row r="209" spans="1:10" s="6" customFormat="1" ht="21" customHeight="1">
      <c r="A209" s="132"/>
      <c r="B209" s="133" t="s">
        <v>94</v>
      </c>
      <c r="C209" s="134">
        <v>2</v>
      </c>
      <c r="D209" s="135" t="s">
        <v>5</v>
      </c>
      <c r="E209" s="137">
        <v>0</v>
      </c>
      <c r="F209" s="137">
        <f t="shared" si="34"/>
        <v>0</v>
      </c>
      <c r="G209" s="136">
        <v>25</v>
      </c>
      <c r="H209" s="137">
        <f t="shared" si="35"/>
        <v>50</v>
      </c>
      <c r="I209" s="138">
        <f t="shared" si="36"/>
        <v>50</v>
      </c>
      <c r="J209" s="41"/>
    </row>
    <row r="210" spans="1:10" s="6" customFormat="1" ht="21" customHeight="1">
      <c r="A210" s="132"/>
      <c r="B210" s="133" t="s">
        <v>95</v>
      </c>
      <c r="C210" s="134">
        <v>1</v>
      </c>
      <c r="D210" s="135" t="s">
        <v>5</v>
      </c>
      <c r="E210" s="137">
        <v>0</v>
      </c>
      <c r="F210" s="137">
        <f t="shared" si="34"/>
        <v>0</v>
      </c>
      <c r="G210" s="136">
        <v>5000</v>
      </c>
      <c r="H210" s="137">
        <f t="shared" si="35"/>
        <v>5000</v>
      </c>
      <c r="I210" s="138">
        <f t="shared" si="36"/>
        <v>5000</v>
      </c>
      <c r="J210" s="41"/>
    </row>
    <row r="211" spans="1:10" s="6" customFormat="1" ht="21" customHeight="1">
      <c r="A211" s="132"/>
      <c r="B211" s="133" t="s">
        <v>96</v>
      </c>
      <c r="C211" s="134">
        <v>1</v>
      </c>
      <c r="D211" s="135" t="s">
        <v>5</v>
      </c>
      <c r="E211" s="137">
        <v>0</v>
      </c>
      <c r="F211" s="137">
        <f t="shared" si="34"/>
        <v>0</v>
      </c>
      <c r="G211" s="136">
        <v>90</v>
      </c>
      <c r="H211" s="137">
        <f t="shared" si="35"/>
        <v>90</v>
      </c>
      <c r="I211" s="138">
        <f t="shared" si="36"/>
        <v>90</v>
      </c>
      <c r="J211" s="41"/>
    </row>
    <row r="212" spans="1:10" s="9" customFormat="1">
      <c r="A212" s="132"/>
      <c r="B212" s="133" t="s">
        <v>97</v>
      </c>
      <c r="C212" s="134">
        <v>1</v>
      </c>
      <c r="D212" s="135" t="s">
        <v>83</v>
      </c>
      <c r="E212" s="137">
        <v>420</v>
      </c>
      <c r="F212" s="137">
        <f t="shared" si="34"/>
        <v>420</v>
      </c>
      <c r="G212" s="136">
        <v>110</v>
      </c>
      <c r="H212" s="137">
        <f t="shared" si="35"/>
        <v>110</v>
      </c>
      <c r="I212" s="138">
        <f t="shared" si="36"/>
        <v>530</v>
      </c>
      <c r="J212" s="41"/>
    </row>
    <row r="213" spans="1:10" s="9" customFormat="1">
      <c r="A213" s="132"/>
      <c r="B213" s="133" t="s">
        <v>169</v>
      </c>
      <c r="C213" s="134">
        <v>4</v>
      </c>
      <c r="D213" s="135" t="s">
        <v>5</v>
      </c>
      <c r="E213" s="137">
        <v>0</v>
      </c>
      <c r="F213" s="137">
        <f>E213*C213</f>
        <v>0</v>
      </c>
      <c r="G213" s="136">
        <v>25</v>
      </c>
      <c r="H213" s="137">
        <f>G213*C213</f>
        <v>100</v>
      </c>
      <c r="I213" s="138">
        <f>H213+F213</f>
        <v>100</v>
      </c>
      <c r="J213" s="41"/>
    </row>
    <row r="214" spans="1:10" s="6" customFormat="1" ht="21" customHeight="1">
      <c r="A214" s="132"/>
      <c r="B214" s="133" t="s">
        <v>146</v>
      </c>
      <c r="C214" s="134">
        <v>1</v>
      </c>
      <c r="D214" s="135" t="s">
        <v>5</v>
      </c>
      <c r="E214" s="137">
        <v>0</v>
      </c>
      <c r="F214" s="137">
        <f t="shared" si="34"/>
        <v>0</v>
      </c>
      <c r="G214" s="136">
        <v>90</v>
      </c>
      <c r="H214" s="137">
        <f t="shared" si="35"/>
        <v>90</v>
      </c>
      <c r="I214" s="138">
        <f t="shared" si="36"/>
        <v>90</v>
      </c>
      <c r="J214" s="41"/>
    </row>
    <row r="215" spans="1:10" s="6" customFormat="1" ht="24" customHeight="1">
      <c r="A215" s="132"/>
      <c r="B215" s="127" t="s">
        <v>149</v>
      </c>
      <c r="C215" s="134"/>
      <c r="D215" s="135"/>
      <c r="E215" s="137"/>
      <c r="F215" s="137"/>
      <c r="G215" s="136"/>
      <c r="H215" s="137"/>
      <c r="I215" s="138"/>
      <c r="J215" s="41"/>
    </row>
    <row r="216" spans="1:10" s="9" customFormat="1">
      <c r="A216" s="132"/>
      <c r="B216" s="133" t="s">
        <v>92</v>
      </c>
      <c r="C216" s="134">
        <v>6</v>
      </c>
      <c r="D216" s="135" t="s">
        <v>5</v>
      </c>
      <c r="E216" s="137">
        <v>0</v>
      </c>
      <c r="F216" s="137">
        <f>E216*C216</f>
        <v>0</v>
      </c>
      <c r="G216" s="136">
        <v>25</v>
      </c>
      <c r="H216" s="137">
        <f>G216*C216</f>
        <v>150</v>
      </c>
      <c r="I216" s="138">
        <f>H216+F216</f>
        <v>150</v>
      </c>
      <c r="J216" s="41"/>
    </row>
    <row r="217" spans="1:10" s="9" customFormat="1">
      <c r="A217" s="132"/>
      <c r="B217" s="133" t="s">
        <v>93</v>
      </c>
      <c r="C217" s="134">
        <v>2</v>
      </c>
      <c r="D217" s="135" t="s">
        <v>5</v>
      </c>
      <c r="E217" s="137">
        <v>0</v>
      </c>
      <c r="F217" s="137">
        <f>E217*C217</f>
        <v>0</v>
      </c>
      <c r="G217" s="136">
        <v>90</v>
      </c>
      <c r="H217" s="137">
        <f>G217*C217</f>
        <v>180</v>
      </c>
      <c r="I217" s="138">
        <f>H217+F217</f>
        <v>180</v>
      </c>
      <c r="J217" s="41"/>
    </row>
    <row r="218" spans="1:10" s="9" customFormat="1">
      <c r="A218" s="132"/>
      <c r="B218" s="133" t="s">
        <v>110</v>
      </c>
      <c r="C218" s="134">
        <v>1</v>
      </c>
      <c r="D218" s="135" t="s">
        <v>5</v>
      </c>
      <c r="E218" s="137">
        <v>0</v>
      </c>
      <c r="F218" s="137">
        <f>E218*C218</f>
        <v>0</v>
      </c>
      <c r="G218" s="136">
        <v>25</v>
      </c>
      <c r="H218" s="137">
        <f>G218*C218</f>
        <v>25</v>
      </c>
      <c r="I218" s="138">
        <f>H218+F218</f>
        <v>25</v>
      </c>
      <c r="J218" s="41"/>
    </row>
    <row r="219" spans="1:10" s="9" customFormat="1">
      <c r="A219" s="132"/>
      <c r="B219" s="133" t="s">
        <v>94</v>
      </c>
      <c r="C219" s="134">
        <v>2</v>
      </c>
      <c r="D219" s="135" t="s">
        <v>5</v>
      </c>
      <c r="E219" s="137">
        <v>0</v>
      </c>
      <c r="F219" s="137">
        <f>E219*C219</f>
        <v>0</v>
      </c>
      <c r="G219" s="136">
        <v>25</v>
      </c>
      <c r="H219" s="137">
        <f>G219*C219</f>
        <v>50</v>
      </c>
      <c r="I219" s="138">
        <f>H219+F219</f>
        <v>50</v>
      </c>
      <c r="J219" s="41"/>
    </row>
    <row r="220" spans="1:10" s="9" customFormat="1">
      <c r="A220" s="132"/>
      <c r="B220" s="133" t="s">
        <v>109</v>
      </c>
      <c r="C220" s="134">
        <v>2</v>
      </c>
      <c r="D220" s="135" t="s">
        <v>5</v>
      </c>
      <c r="E220" s="137">
        <v>0</v>
      </c>
      <c r="F220" s="137">
        <f>E220*C220</f>
        <v>0</v>
      </c>
      <c r="G220" s="136">
        <v>25</v>
      </c>
      <c r="H220" s="137">
        <f>G220*C220</f>
        <v>50</v>
      </c>
      <c r="I220" s="138">
        <f>H220+F220</f>
        <v>50</v>
      </c>
      <c r="J220" s="41"/>
    </row>
    <row r="221" spans="1:10" s="9" customFormat="1" ht="23.25" customHeight="1">
      <c r="A221" s="132"/>
      <c r="B221" s="127" t="s">
        <v>151</v>
      </c>
      <c r="C221" s="134"/>
      <c r="D221" s="135"/>
      <c r="E221" s="137"/>
      <c r="F221" s="137"/>
      <c r="G221" s="136"/>
      <c r="H221" s="137"/>
      <c r="I221" s="138"/>
      <c r="J221" s="41"/>
    </row>
    <row r="222" spans="1:10" s="9" customFormat="1">
      <c r="A222" s="132"/>
      <c r="B222" s="133" t="s">
        <v>112</v>
      </c>
      <c r="C222" s="134">
        <v>3</v>
      </c>
      <c r="D222" s="135" t="s">
        <v>5</v>
      </c>
      <c r="E222" s="137">
        <v>0</v>
      </c>
      <c r="F222" s="137">
        <f>E222*C222</f>
        <v>0</v>
      </c>
      <c r="G222" s="136">
        <v>25</v>
      </c>
      <c r="H222" s="137">
        <f>G222*C222</f>
        <v>75</v>
      </c>
      <c r="I222" s="138">
        <f>H222+F222</f>
        <v>75</v>
      </c>
      <c r="J222" s="41"/>
    </row>
    <row r="223" spans="1:10" s="9" customFormat="1">
      <c r="A223" s="132"/>
      <c r="B223" s="133" t="s">
        <v>113</v>
      </c>
      <c r="C223" s="134">
        <v>2</v>
      </c>
      <c r="D223" s="135" t="s">
        <v>5</v>
      </c>
      <c r="E223" s="137">
        <v>0</v>
      </c>
      <c r="F223" s="137">
        <f>E223*C223</f>
        <v>0</v>
      </c>
      <c r="G223" s="136">
        <v>90</v>
      </c>
      <c r="H223" s="137">
        <f>G223*C223</f>
        <v>180</v>
      </c>
      <c r="I223" s="138">
        <f>H223+F223</f>
        <v>180</v>
      </c>
      <c r="J223" s="41"/>
    </row>
    <row r="224" spans="1:10" s="9" customFormat="1">
      <c r="A224" s="132"/>
      <c r="B224" s="133" t="s">
        <v>110</v>
      </c>
      <c r="C224" s="134">
        <v>1</v>
      </c>
      <c r="D224" s="135" t="s">
        <v>5</v>
      </c>
      <c r="E224" s="137">
        <v>0</v>
      </c>
      <c r="F224" s="137">
        <f>E224*C224</f>
        <v>0</v>
      </c>
      <c r="G224" s="136">
        <v>25</v>
      </c>
      <c r="H224" s="137">
        <f>G224*C224</f>
        <v>25</v>
      </c>
      <c r="I224" s="138">
        <f>H224+F224</f>
        <v>25</v>
      </c>
      <c r="J224" s="41"/>
    </row>
    <row r="225" spans="1:10" s="9" customFormat="1">
      <c r="A225" s="132"/>
      <c r="B225" s="133" t="s">
        <v>94</v>
      </c>
      <c r="C225" s="134">
        <v>2</v>
      </c>
      <c r="D225" s="135" t="s">
        <v>5</v>
      </c>
      <c r="E225" s="137">
        <v>0</v>
      </c>
      <c r="F225" s="137">
        <f>E225*C225</f>
        <v>0</v>
      </c>
      <c r="G225" s="136">
        <v>25</v>
      </c>
      <c r="H225" s="137">
        <f>G225*C225</f>
        <v>50</v>
      </c>
      <c r="I225" s="138">
        <f>H225+F225</f>
        <v>50</v>
      </c>
      <c r="J225" s="41"/>
    </row>
    <row r="226" spans="1:10" s="9" customFormat="1">
      <c r="A226" s="132"/>
      <c r="B226" s="133" t="s">
        <v>109</v>
      </c>
      <c r="C226" s="134">
        <v>5</v>
      </c>
      <c r="D226" s="135" t="s">
        <v>5</v>
      </c>
      <c r="E226" s="137">
        <v>0</v>
      </c>
      <c r="F226" s="137">
        <f>E226*C226</f>
        <v>0</v>
      </c>
      <c r="G226" s="136">
        <v>25</v>
      </c>
      <c r="H226" s="137">
        <f>G226*C226</f>
        <v>125</v>
      </c>
      <c r="I226" s="138">
        <f>H226+F226</f>
        <v>125</v>
      </c>
      <c r="J226" s="41"/>
    </row>
    <row r="227" spans="1:10" s="9" customFormat="1" ht="23.25" customHeight="1">
      <c r="A227" s="132"/>
      <c r="B227" s="127" t="s">
        <v>152</v>
      </c>
      <c r="C227" s="134"/>
      <c r="D227" s="135"/>
      <c r="E227" s="137"/>
      <c r="F227" s="137"/>
      <c r="G227" s="136"/>
      <c r="H227" s="137"/>
      <c r="I227" s="138"/>
      <c r="J227" s="41"/>
    </row>
    <row r="228" spans="1:10" s="9" customFormat="1">
      <c r="A228" s="132"/>
      <c r="B228" s="133" t="s">
        <v>112</v>
      </c>
      <c r="C228" s="134">
        <v>1</v>
      </c>
      <c r="D228" s="135" t="s">
        <v>5</v>
      </c>
      <c r="E228" s="137">
        <v>0</v>
      </c>
      <c r="F228" s="137">
        <f>E228*C228</f>
        <v>0</v>
      </c>
      <c r="G228" s="136">
        <v>25</v>
      </c>
      <c r="H228" s="137">
        <f>G228*C228</f>
        <v>25</v>
      </c>
      <c r="I228" s="138">
        <f>H228+F228</f>
        <v>25</v>
      </c>
      <c r="J228" s="41"/>
    </row>
    <row r="229" spans="1:10" s="9" customFormat="1">
      <c r="A229" s="132"/>
      <c r="B229" s="133" t="s">
        <v>109</v>
      </c>
      <c r="C229" s="134">
        <v>8</v>
      </c>
      <c r="D229" s="135" t="s">
        <v>5</v>
      </c>
      <c r="E229" s="137">
        <v>0</v>
      </c>
      <c r="F229" s="137">
        <f>E229*C229</f>
        <v>0</v>
      </c>
      <c r="G229" s="136">
        <v>25</v>
      </c>
      <c r="H229" s="137">
        <f>G229*C229</f>
        <v>200</v>
      </c>
      <c r="I229" s="138">
        <f>H229+F229</f>
        <v>200</v>
      </c>
      <c r="J229" s="41"/>
    </row>
    <row r="230" spans="1:10" s="9" customFormat="1" ht="23.25" customHeight="1">
      <c r="A230" s="132"/>
      <c r="B230" s="127" t="s">
        <v>153</v>
      </c>
      <c r="C230" s="134"/>
      <c r="D230" s="135"/>
      <c r="E230" s="137"/>
      <c r="F230" s="137"/>
      <c r="G230" s="136"/>
      <c r="H230" s="137"/>
      <c r="I230" s="138"/>
      <c r="J230" s="41"/>
    </row>
    <row r="231" spans="1:10" s="9" customFormat="1">
      <c r="A231" s="132"/>
      <c r="B231" s="133" t="s">
        <v>92</v>
      </c>
      <c r="C231" s="134">
        <v>2</v>
      </c>
      <c r="D231" s="135" t="s">
        <v>5</v>
      </c>
      <c r="E231" s="137">
        <v>0</v>
      </c>
      <c r="F231" s="137">
        <f>E231*C231</f>
        <v>0</v>
      </c>
      <c r="G231" s="136">
        <v>25</v>
      </c>
      <c r="H231" s="137">
        <f>G231*C231</f>
        <v>50</v>
      </c>
      <c r="I231" s="138">
        <f>H231+F231</f>
        <v>50</v>
      </c>
      <c r="J231" s="41"/>
    </row>
    <row r="232" spans="1:10" s="9" customFormat="1">
      <c r="A232" s="132"/>
      <c r="B232" s="133" t="s">
        <v>93</v>
      </c>
      <c r="C232" s="134">
        <v>1</v>
      </c>
      <c r="D232" s="135" t="s">
        <v>5</v>
      </c>
      <c r="E232" s="137">
        <v>0</v>
      </c>
      <c r="F232" s="137">
        <f>E232*C232</f>
        <v>0</v>
      </c>
      <c r="G232" s="136">
        <v>90</v>
      </c>
      <c r="H232" s="137">
        <f>G232*C232</f>
        <v>90</v>
      </c>
      <c r="I232" s="138">
        <f>H232+F232</f>
        <v>90</v>
      </c>
      <c r="J232" s="41"/>
    </row>
    <row r="233" spans="1:10" s="9" customFormat="1">
      <c r="A233" s="132"/>
      <c r="B233" s="133" t="s">
        <v>94</v>
      </c>
      <c r="C233" s="134">
        <v>2</v>
      </c>
      <c r="D233" s="135" t="s">
        <v>5</v>
      </c>
      <c r="E233" s="137">
        <v>0</v>
      </c>
      <c r="F233" s="137">
        <f>E233*C233</f>
        <v>0</v>
      </c>
      <c r="G233" s="136">
        <v>25</v>
      </c>
      <c r="H233" s="137">
        <f>G233*C233</f>
        <v>50</v>
      </c>
      <c r="I233" s="138">
        <f>H233+F233</f>
        <v>50</v>
      </c>
      <c r="J233" s="41"/>
    </row>
    <row r="234" spans="1:10" s="9" customFormat="1">
      <c r="A234" s="132"/>
      <c r="B234" s="133" t="s">
        <v>109</v>
      </c>
      <c r="C234" s="134">
        <v>2</v>
      </c>
      <c r="D234" s="135" t="s">
        <v>5</v>
      </c>
      <c r="E234" s="137">
        <v>0</v>
      </c>
      <c r="F234" s="137">
        <f>E234*C234</f>
        <v>0</v>
      </c>
      <c r="G234" s="136">
        <v>25</v>
      </c>
      <c r="H234" s="137">
        <f>G234*C234</f>
        <v>50</v>
      </c>
      <c r="I234" s="138">
        <f>H234+F234</f>
        <v>50</v>
      </c>
      <c r="J234" s="41"/>
    </row>
    <row r="235" spans="1:10" s="9" customFormat="1" ht="23.25" customHeight="1">
      <c r="A235" s="132"/>
      <c r="B235" s="127" t="s">
        <v>154</v>
      </c>
      <c r="C235" s="134"/>
      <c r="D235" s="135"/>
      <c r="E235" s="137"/>
      <c r="F235" s="137"/>
      <c r="G235" s="136"/>
      <c r="H235" s="137"/>
      <c r="I235" s="138"/>
      <c r="J235" s="41"/>
    </row>
    <row r="236" spans="1:10" s="9" customFormat="1">
      <c r="A236" s="132"/>
      <c r="B236" s="133" t="s">
        <v>92</v>
      </c>
      <c r="C236" s="134">
        <v>21</v>
      </c>
      <c r="D236" s="135" t="s">
        <v>5</v>
      </c>
      <c r="E236" s="137">
        <v>0</v>
      </c>
      <c r="F236" s="137">
        <f>E236*C236</f>
        <v>0</v>
      </c>
      <c r="G236" s="136">
        <v>25</v>
      </c>
      <c r="H236" s="137">
        <f>G236*C236</f>
        <v>525</v>
      </c>
      <c r="I236" s="138">
        <f>H236+F236</f>
        <v>525</v>
      </c>
      <c r="J236" s="41"/>
    </row>
    <row r="237" spans="1:10" s="9" customFormat="1">
      <c r="A237" s="132"/>
      <c r="B237" s="133" t="s">
        <v>93</v>
      </c>
      <c r="C237" s="134">
        <v>5</v>
      </c>
      <c r="D237" s="135" t="s">
        <v>5</v>
      </c>
      <c r="E237" s="137">
        <v>0</v>
      </c>
      <c r="F237" s="137">
        <f>E237*C237</f>
        <v>0</v>
      </c>
      <c r="G237" s="136">
        <v>90</v>
      </c>
      <c r="H237" s="137">
        <f>G237*C237</f>
        <v>450</v>
      </c>
      <c r="I237" s="138">
        <f>H237+F237</f>
        <v>450</v>
      </c>
      <c r="J237" s="41"/>
    </row>
    <row r="238" spans="1:10" s="9" customFormat="1">
      <c r="A238" s="132"/>
      <c r="B238" s="133" t="s">
        <v>111</v>
      </c>
      <c r="C238" s="134">
        <v>3</v>
      </c>
      <c r="D238" s="135" t="s">
        <v>5</v>
      </c>
      <c r="E238" s="137">
        <v>0</v>
      </c>
      <c r="F238" s="137">
        <f>E238*C238</f>
        <v>0</v>
      </c>
      <c r="G238" s="136">
        <v>25</v>
      </c>
      <c r="H238" s="137">
        <f>G238*C238</f>
        <v>75</v>
      </c>
      <c r="I238" s="138">
        <f>H238+F238</f>
        <v>75</v>
      </c>
      <c r="J238" s="41"/>
    </row>
    <row r="239" spans="1:10" s="9" customFormat="1">
      <c r="A239" s="132"/>
      <c r="B239" s="133" t="s">
        <v>110</v>
      </c>
      <c r="C239" s="134">
        <v>14</v>
      </c>
      <c r="D239" s="135" t="s">
        <v>5</v>
      </c>
      <c r="E239" s="137">
        <v>0</v>
      </c>
      <c r="F239" s="137">
        <f>E239*C239</f>
        <v>0</v>
      </c>
      <c r="G239" s="136">
        <v>25</v>
      </c>
      <c r="H239" s="137">
        <f>G239*C239</f>
        <v>350</v>
      </c>
      <c r="I239" s="138">
        <f>H239+F239</f>
        <v>350</v>
      </c>
      <c r="J239" s="41"/>
    </row>
    <row r="240" spans="1:10" s="9" customFormat="1">
      <c r="A240" s="132"/>
      <c r="B240" s="133" t="s">
        <v>109</v>
      </c>
      <c r="C240" s="134">
        <v>2</v>
      </c>
      <c r="D240" s="135" t="s">
        <v>5</v>
      </c>
      <c r="E240" s="137">
        <v>0</v>
      </c>
      <c r="F240" s="137">
        <f>E240*C240</f>
        <v>0</v>
      </c>
      <c r="G240" s="136">
        <v>25</v>
      </c>
      <c r="H240" s="137">
        <f>G240*C240</f>
        <v>50</v>
      </c>
      <c r="I240" s="138">
        <f>H240+F240</f>
        <v>50</v>
      </c>
      <c r="J240" s="41"/>
    </row>
    <row r="241" spans="1:10" s="9" customFormat="1">
      <c r="A241" s="132"/>
      <c r="B241" s="133" t="s">
        <v>96</v>
      </c>
      <c r="C241" s="134">
        <v>6</v>
      </c>
      <c r="D241" s="135" t="s">
        <v>5</v>
      </c>
      <c r="E241" s="137">
        <v>0</v>
      </c>
      <c r="F241" s="137">
        <f t="shared" ref="F241:F254" si="37">E241*C241</f>
        <v>0</v>
      </c>
      <c r="G241" s="136">
        <v>25</v>
      </c>
      <c r="H241" s="137">
        <f t="shared" ref="H241:H254" si="38">G241*C241</f>
        <v>150</v>
      </c>
      <c r="I241" s="138">
        <f t="shared" ref="I241:I254" si="39">H241+F241</f>
        <v>150</v>
      </c>
      <c r="J241" s="41"/>
    </row>
    <row r="242" spans="1:10" s="9" customFormat="1">
      <c r="A242" s="132"/>
      <c r="B242" s="133" t="s">
        <v>97</v>
      </c>
      <c r="C242" s="134">
        <v>6</v>
      </c>
      <c r="D242" s="135" t="s">
        <v>83</v>
      </c>
      <c r="E242" s="137">
        <v>420</v>
      </c>
      <c r="F242" s="137">
        <f t="shared" si="37"/>
        <v>2520</v>
      </c>
      <c r="G242" s="136">
        <v>110</v>
      </c>
      <c r="H242" s="137">
        <f t="shared" si="38"/>
        <v>660</v>
      </c>
      <c r="I242" s="138">
        <f t="shared" si="39"/>
        <v>3180</v>
      </c>
      <c r="J242" s="41"/>
    </row>
    <row r="243" spans="1:10" s="9" customFormat="1">
      <c r="A243" s="132"/>
      <c r="B243" s="133" t="s">
        <v>108</v>
      </c>
      <c r="C243" s="134">
        <v>6</v>
      </c>
      <c r="D243" s="135" t="s">
        <v>5</v>
      </c>
      <c r="E243" s="137">
        <v>0</v>
      </c>
      <c r="F243" s="137">
        <f t="shared" si="37"/>
        <v>0</v>
      </c>
      <c r="G243" s="136">
        <v>25</v>
      </c>
      <c r="H243" s="137">
        <f t="shared" si="38"/>
        <v>150</v>
      </c>
      <c r="I243" s="138">
        <f t="shared" si="39"/>
        <v>150</v>
      </c>
      <c r="J243" s="41"/>
    </row>
    <row r="244" spans="1:10" s="9" customFormat="1">
      <c r="A244" s="132"/>
      <c r="B244" s="133" t="s">
        <v>84</v>
      </c>
      <c r="C244" s="134">
        <v>6</v>
      </c>
      <c r="D244" s="135" t="s">
        <v>83</v>
      </c>
      <c r="E244" s="137">
        <v>145</v>
      </c>
      <c r="F244" s="137">
        <f t="shared" si="37"/>
        <v>870</v>
      </c>
      <c r="G244" s="136">
        <v>76</v>
      </c>
      <c r="H244" s="137">
        <f t="shared" si="38"/>
        <v>456</v>
      </c>
      <c r="I244" s="138">
        <f t="shared" si="39"/>
        <v>1326</v>
      </c>
      <c r="J244" s="41"/>
    </row>
    <row r="245" spans="1:10" s="9" customFormat="1">
      <c r="A245" s="132"/>
      <c r="B245" s="133" t="s">
        <v>107</v>
      </c>
      <c r="C245" s="134">
        <v>1</v>
      </c>
      <c r="D245" s="135" t="s">
        <v>5</v>
      </c>
      <c r="E245" s="137">
        <v>0</v>
      </c>
      <c r="F245" s="137">
        <f t="shared" si="37"/>
        <v>0</v>
      </c>
      <c r="G245" s="136">
        <v>25</v>
      </c>
      <c r="H245" s="137">
        <f t="shared" si="38"/>
        <v>25</v>
      </c>
      <c r="I245" s="138">
        <f t="shared" si="39"/>
        <v>25</v>
      </c>
      <c r="J245" s="41"/>
    </row>
    <row r="246" spans="1:10" s="9" customFormat="1">
      <c r="A246" s="132"/>
      <c r="B246" s="133" t="s">
        <v>87</v>
      </c>
      <c r="C246" s="134">
        <v>1</v>
      </c>
      <c r="D246" s="135" t="s">
        <v>83</v>
      </c>
      <c r="E246" s="137">
        <v>420</v>
      </c>
      <c r="F246" s="137">
        <f>E246*C246</f>
        <v>420</v>
      </c>
      <c r="G246" s="136">
        <v>110</v>
      </c>
      <c r="H246" s="137">
        <f>G246*C246</f>
        <v>110</v>
      </c>
      <c r="I246" s="138">
        <f>H246+F246</f>
        <v>530</v>
      </c>
      <c r="J246" s="41"/>
    </row>
    <row r="247" spans="1:10" s="9" customFormat="1">
      <c r="A247" s="132"/>
      <c r="B247" s="133" t="s">
        <v>163</v>
      </c>
      <c r="C247" s="134">
        <v>1</v>
      </c>
      <c r="D247" s="135" t="s">
        <v>47</v>
      </c>
      <c r="E247" s="137">
        <v>45</v>
      </c>
      <c r="F247" s="137">
        <f>E247*C247</f>
        <v>45</v>
      </c>
      <c r="G247" s="136">
        <v>0</v>
      </c>
      <c r="H247" s="137">
        <f>G247*C247</f>
        <v>0</v>
      </c>
      <c r="I247" s="138">
        <f>H247+F247</f>
        <v>45</v>
      </c>
      <c r="J247" s="41"/>
    </row>
    <row r="248" spans="1:10" s="9" customFormat="1">
      <c r="A248" s="132"/>
      <c r="B248" s="133" t="s">
        <v>106</v>
      </c>
      <c r="C248" s="134">
        <v>1</v>
      </c>
      <c r="D248" s="135" t="s">
        <v>5</v>
      </c>
      <c r="E248" s="137">
        <v>0</v>
      </c>
      <c r="F248" s="137">
        <f t="shared" si="37"/>
        <v>0</v>
      </c>
      <c r="G248" s="136">
        <v>90</v>
      </c>
      <c r="H248" s="137">
        <f t="shared" si="38"/>
        <v>90</v>
      </c>
      <c r="I248" s="138">
        <f t="shared" si="39"/>
        <v>90</v>
      </c>
      <c r="J248" s="41"/>
    </row>
    <row r="249" spans="1:10" s="9" customFormat="1">
      <c r="A249" s="132"/>
      <c r="B249" s="133" t="s">
        <v>100</v>
      </c>
      <c r="C249" s="134">
        <v>1</v>
      </c>
      <c r="D249" s="135" t="s">
        <v>83</v>
      </c>
      <c r="E249" s="137">
        <v>125</v>
      </c>
      <c r="F249" s="137">
        <f>E249*C249</f>
        <v>125</v>
      </c>
      <c r="G249" s="136">
        <f>E249*0.3</f>
        <v>37.5</v>
      </c>
      <c r="H249" s="137">
        <f>G249*C249</f>
        <v>37.5</v>
      </c>
      <c r="I249" s="138">
        <f>H249+F249</f>
        <v>162.5</v>
      </c>
      <c r="J249" s="41"/>
    </row>
    <row r="250" spans="1:10" s="9" customFormat="1">
      <c r="A250" s="132"/>
      <c r="B250" s="133" t="s">
        <v>105</v>
      </c>
      <c r="C250" s="134">
        <v>1</v>
      </c>
      <c r="D250" s="135" t="s">
        <v>5</v>
      </c>
      <c r="E250" s="137">
        <v>0</v>
      </c>
      <c r="F250" s="137">
        <f t="shared" si="37"/>
        <v>0</v>
      </c>
      <c r="G250" s="136">
        <v>90</v>
      </c>
      <c r="H250" s="137">
        <f t="shared" si="38"/>
        <v>90</v>
      </c>
      <c r="I250" s="138">
        <f t="shared" si="39"/>
        <v>90</v>
      </c>
      <c r="J250" s="41"/>
    </row>
    <row r="251" spans="1:10" s="9" customFormat="1">
      <c r="A251" s="132"/>
      <c r="B251" s="133" t="s">
        <v>100</v>
      </c>
      <c r="C251" s="134">
        <v>1</v>
      </c>
      <c r="D251" s="135" t="s">
        <v>83</v>
      </c>
      <c r="E251" s="137">
        <v>125</v>
      </c>
      <c r="F251" s="137">
        <f t="shared" si="37"/>
        <v>125</v>
      </c>
      <c r="G251" s="136">
        <f>E251*0.3</f>
        <v>37.5</v>
      </c>
      <c r="H251" s="137">
        <f t="shared" si="38"/>
        <v>37.5</v>
      </c>
      <c r="I251" s="138">
        <f t="shared" si="39"/>
        <v>162.5</v>
      </c>
      <c r="J251" s="41"/>
    </row>
    <row r="252" spans="1:10" s="9" customFormat="1">
      <c r="A252" s="132"/>
      <c r="B252" s="133" t="s">
        <v>104</v>
      </c>
      <c r="C252" s="134">
        <v>1</v>
      </c>
      <c r="D252" s="135" t="s">
        <v>5</v>
      </c>
      <c r="E252" s="137">
        <v>0</v>
      </c>
      <c r="F252" s="137">
        <f t="shared" si="37"/>
        <v>0</v>
      </c>
      <c r="G252" s="136">
        <v>25</v>
      </c>
      <c r="H252" s="137">
        <f t="shared" si="38"/>
        <v>25</v>
      </c>
      <c r="I252" s="138">
        <f t="shared" si="39"/>
        <v>25</v>
      </c>
      <c r="J252" s="41"/>
    </row>
    <row r="253" spans="1:10" s="9" customFormat="1">
      <c r="A253" s="132"/>
      <c r="B253" s="133" t="s">
        <v>102</v>
      </c>
      <c r="C253" s="134">
        <v>3</v>
      </c>
      <c r="D253" s="135" t="s">
        <v>5</v>
      </c>
      <c r="E253" s="137">
        <v>0</v>
      </c>
      <c r="F253" s="137">
        <f t="shared" si="37"/>
        <v>0</v>
      </c>
      <c r="G253" s="136">
        <v>25</v>
      </c>
      <c r="H253" s="137">
        <f t="shared" si="38"/>
        <v>75</v>
      </c>
      <c r="I253" s="138">
        <f t="shared" si="39"/>
        <v>75</v>
      </c>
      <c r="J253" s="41"/>
    </row>
    <row r="254" spans="1:10" s="9" customFormat="1">
      <c r="A254" s="132"/>
      <c r="B254" s="133" t="s">
        <v>103</v>
      </c>
      <c r="C254" s="134">
        <v>1</v>
      </c>
      <c r="D254" s="135" t="s">
        <v>5</v>
      </c>
      <c r="E254" s="137">
        <v>0</v>
      </c>
      <c r="F254" s="137">
        <f t="shared" si="37"/>
        <v>0</v>
      </c>
      <c r="G254" s="136">
        <v>25</v>
      </c>
      <c r="H254" s="137">
        <f t="shared" si="38"/>
        <v>25</v>
      </c>
      <c r="I254" s="138">
        <f t="shared" si="39"/>
        <v>25</v>
      </c>
      <c r="J254" s="41"/>
    </row>
    <row r="255" spans="1:10" s="9" customFormat="1">
      <c r="A255" s="117">
        <v>3.2</v>
      </c>
      <c r="B255" s="125" t="s">
        <v>85</v>
      </c>
      <c r="C255" s="134"/>
      <c r="D255" s="135"/>
      <c r="E255" s="137"/>
      <c r="F255" s="137"/>
      <c r="G255" s="136"/>
      <c r="H255" s="137"/>
      <c r="I255" s="138"/>
      <c r="J255" s="41"/>
    </row>
    <row r="256" spans="1:10" s="9" customFormat="1" ht="23.25" customHeight="1">
      <c r="A256" s="117"/>
      <c r="B256" s="127" t="s">
        <v>114</v>
      </c>
      <c r="C256" s="134"/>
      <c r="D256" s="135"/>
      <c r="E256" s="137"/>
      <c r="F256" s="137"/>
      <c r="G256" s="136"/>
      <c r="H256" s="137"/>
      <c r="I256" s="138"/>
      <c r="J256" s="41"/>
    </row>
    <row r="257" spans="1:10" s="9" customFormat="1">
      <c r="A257" s="132"/>
      <c r="B257" s="133" t="s">
        <v>176</v>
      </c>
      <c r="C257" s="134">
        <v>6</v>
      </c>
      <c r="D257" s="135" t="s">
        <v>5</v>
      </c>
      <c r="E257" s="137">
        <v>107</v>
      </c>
      <c r="F257" s="137">
        <f>E257*C257</f>
        <v>642</v>
      </c>
      <c r="G257" s="136">
        <v>90</v>
      </c>
      <c r="H257" s="137">
        <f>G257*C257</f>
        <v>540</v>
      </c>
      <c r="I257" s="138">
        <f>H257+F257</f>
        <v>1182</v>
      </c>
      <c r="J257" s="41"/>
    </row>
    <row r="258" spans="1:10" s="9" customFormat="1">
      <c r="A258" s="132"/>
      <c r="B258" s="133" t="s">
        <v>205</v>
      </c>
      <c r="C258" s="134">
        <v>1</v>
      </c>
      <c r="D258" s="135" t="s">
        <v>5</v>
      </c>
      <c r="E258" s="137">
        <v>107</v>
      </c>
      <c r="F258" s="137">
        <f>E258*C258</f>
        <v>107</v>
      </c>
      <c r="G258" s="136">
        <v>90</v>
      </c>
      <c r="H258" s="137">
        <f>G258*C258</f>
        <v>90</v>
      </c>
      <c r="I258" s="138">
        <f>H258+F258</f>
        <v>197</v>
      </c>
      <c r="J258" s="41"/>
    </row>
    <row r="259" spans="1:10" s="9" customFormat="1">
      <c r="A259" s="132"/>
      <c r="B259" s="133" t="s">
        <v>82</v>
      </c>
      <c r="C259" s="134">
        <v>7</v>
      </c>
      <c r="D259" s="135" t="s">
        <v>83</v>
      </c>
      <c r="E259" s="137">
        <v>420</v>
      </c>
      <c r="F259" s="137">
        <f>E259*C259</f>
        <v>2940</v>
      </c>
      <c r="G259" s="136">
        <v>110</v>
      </c>
      <c r="H259" s="137">
        <f>G259*C259</f>
        <v>770</v>
      </c>
      <c r="I259" s="138">
        <f>H259+F259</f>
        <v>3710</v>
      </c>
      <c r="J259" s="41"/>
    </row>
    <row r="260" spans="1:10" s="9" customFormat="1" ht="23.25" customHeight="1">
      <c r="A260" s="117"/>
      <c r="B260" s="127" t="s">
        <v>115</v>
      </c>
      <c r="C260" s="134"/>
      <c r="D260" s="135"/>
      <c r="E260" s="137"/>
      <c r="F260" s="137"/>
      <c r="G260" s="136"/>
      <c r="H260" s="137"/>
      <c r="I260" s="138"/>
      <c r="J260" s="41"/>
    </row>
    <row r="261" spans="1:10" s="9" customFormat="1">
      <c r="A261" s="132"/>
      <c r="B261" s="133" t="s">
        <v>182</v>
      </c>
      <c r="C261" s="134">
        <v>32</v>
      </c>
      <c r="D261" s="135" t="s">
        <v>5</v>
      </c>
      <c r="E261" s="137">
        <v>170</v>
      </c>
      <c r="F261" s="137">
        <f t="shared" ref="F261:F272" si="40">E261*C261</f>
        <v>5440</v>
      </c>
      <c r="G261" s="136">
        <v>90</v>
      </c>
      <c r="H261" s="137">
        <f t="shared" ref="H261:H272" si="41">G261*C261</f>
        <v>2880</v>
      </c>
      <c r="I261" s="138">
        <f t="shared" ref="I261:I272" si="42">H261+F261</f>
        <v>8320</v>
      </c>
      <c r="J261" s="41"/>
    </row>
    <row r="262" spans="1:10" s="9" customFormat="1">
      <c r="A262" s="132"/>
      <c r="B262" s="133" t="s">
        <v>170</v>
      </c>
      <c r="C262" s="134">
        <v>24</v>
      </c>
      <c r="D262" s="135" t="s">
        <v>5</v>
      </c>
      <c r="E262" s="137">
        <v>170</v>
      </c>
      <c r="F262" s="137">
        <f t="shared" si="40"/>
        <v>4080</v>
      </c>
      <c r="G262" s="136">
        <v>90</v>
      </c>
      <c r="H262" s="137">
        <f t="shared" si="41"/>
        <v>2160</v>
      </c>
      <c r="I262" s="138">
        <f t="shared" si="42"/>
        <v>6240</v>
      </c>
      <c r="J262" s="41"/>
    </row>
    <row r="263" spans="1:10" s="9" customFormat="1">
      <c r="A263" s="132"/>
      <c r="B263" s="133" t="s">
        <v>171</v>
      </c>
      <c r="C263" s="134">
        <v>18</v>
      </c>
      <c r="D263" s="135" t="s">
        <v>5</v>
      </c>
      <c r="E263" s="137">
        <v>170</v>
      </c>
      <c r="F263" s="137">
        <f t="shared" si="40"/>
        <v>3060</v>
      </c>
      <c r="G263" s="136">
        <v>90</v>
      </c>
      <c r="H263" s="137">
        <f t="shared" si="41"/>
        <v>1620</v>
      </c>
      <c r="I263" s="138">
        <f t="shared" si="42"/>
        <v>4680</v>
      </c>
      <c r="J263" s="41"/>
    </row>
    <row r="264" spans="1:10" s="9" customFormat="1">
      <c r="A264" s="132"/>
      <c r="B264" s="133" t="s">
        <v>193</v>
      </c>
      <c r="C264" s="134">
        <v>4</v>
      </c>
      <c r="D264" s="135" t="s">
        <v>5</v>
      </c>
      <c r="E264" s="137">
        <v>170</v>
      </c>
      <c r="F264" s="137">
        <f t="shared" si="40"/>
        <v>680</v>
      </c>
      <c r="G264" s="136">
        <v>90</v>
      </c>
      <c r="H264" s="137">
        <f t="shared" si="41"/>
        <v>360</v>
      </c>
      <c r="I264" s="138">
        <f t="shared" si="42"/>
        <v>1040</v>
      </c>
      <c r="J264" s="41"/>
    </row>
    <row r="265" spans="1:10" s="9" customFormat="1">
      <c r="A265" s="132"/>
      <c r="B265" s="133" t="s">
        <v>180</v>
      </c>
      <c r="C265" s="134">
        <v>5</v>
      </c>
      <c r="D265" s="135" t="s">
        <v>5</v>
      </c>
      <c r="E265" s="137">
        <v>170</v>
      </c>
      <c r="F265" s="137">
        <f t="shared" si="40"/>
        <v>850</v>
      </c>
      <c r="G265" s="136">
        <v>90</v>
      </c>
      <c r="H265" s="137">
        <f t="shared" si="41"/>
        <v>450</v>
      </c>
      <c r="I265" s="138">
        <f t="shared" si="42"/>
        <v>1300</v>
      </c>
      <c r="J265" s="41"/>
    </row>
    <row r="266" spans="1:10" s="9" customFormat="1">
      <c r="A266" s="132"/>
      <c r="B266" s="133" t="s">
        <v>172</v>
      </c>
      <c r="C266" s="134">
        <v>20</v>
      </c>
      <c r="D266" s="135" t="s">
        <v>5</v>
      </c>
      <c r="E266" s="137">
        <v>170</v>
      </c>
      <c r="F266" s="137">
        <f t="shared" si="40"/>
        <v>3400</v>
      </c>
      <c r="G266" s="136">
        <v>90</v>
      </c>
      <c r="H266" s="137">
        <f t="shared" si="41"/>
        <v>1800</v>
      </c>
      <c r="I266" s="138">
        <f t="shared" si="42"/>
        <v>5200</v>
      </c>
      <c r="J266" s="41"/>
    </row>
    <row r="267" spans="1:10" s="9" customFormat="1">
      <c r="A267" s="132"/>
      <c r="B267" s="133" t="s">
        <v>179</v>
      </c>
      <c r="C267" s="134">
        <v>3</v>
      </c>
      <c r="D267" s="135" t="s">
        <v>5</v>
      </c>
      <c r="E267" s="137">
        <v>170</v>
      </c>
      <c r="F267" s="137">
        <f t="shared" si="40"/>
        <v>510</v>
      </c>
      <c r="G267" s="136">
        <v>90</v>
      </c>
      <c r="H267" s="137">
        <f t="shared" si="41"/>
        <v>270</v>
      </c>
      <c r="I267" s="138">
        <f t="shared" si="42"/>
        <v>780</v>
      </c>
      <c r="J267" s="41"/>
    </row>
    <row r="268" spans="1:10" s="9" customFormat="1">
      <c r="A268" s="132"/>
      <c r="B268" s="133" t="s">
        <v>188</v>
      </c>
      <c r="C268" s="134">
        <v>4</v>
      </c>
      <c r="D268" s="135" t="s">
        <v>5</v>
      </c>
      <c r="E268" s="137">
        <v>170</v>
      </c>
      <c r="F268" s="137">
        <f t="shared" si="40"/>
        <v>680</v>
      </c>
      <c r="G268" s="136">
        <v>90</v>
      </c>
      <c r="H268" s="137">
        <f t="shared" si="41"/>
        <v>360</v>
      </c>
      <c r="I268" s="138">
        <f t="shared" si="42"/>
        <v>1040</v>
      </c>
      <c r="J268" s="41"/>
    </row>
    <row r="269" spans="1:10" s="9" customFormat="1">
      <c r="A269" s="132"/>
      <c r="B269" s="133" t="s">
        <v>189</v>
      </c>
      <c r="C269" s="134">
        <v>1</v>
      </c>
      <c r="D269" s="135" t="s">
        <v>5</v>
      </c>
      <c r="E269" s="137">
        <v>170</v>
      </c>
      <c r="F269" s="137">
        <f t="shared" si="40"/>
        <v>170</v>
      </c>
      <c r="G269" s="136">
        <v>90</v>
      </c>
      <c r="H269" s="137">
        <f t="shared" si="41"/>
        <v>90</v>
      </c>
      <c r="I269" s="138">
        <f t="shared" si="42"/>
        <v>260</v>
      </c>
      <c r="J269" s="41"/>
    </row>
    <row r="270" spans="1:10" s="9" customFormat="1">
      <c r="A270" s="132"/>
      <c r="B270" s="133" t="s">
        <v>191</v>
      </c>
      <c r="C270" s="134">
        <v>3</v>
      </c>
      <c r="D270" s="135" t="s">
        <v>5</v>
      </c>
      <c r="E270" s="137">
        <v>170</v>
      </c>
      <c r="F270" s="137">
        <f t="shared" si="40"/>
        <v>510</v>
      </c>
      <c r="G270" s="136">
        <v>90</v>
      </c>
      <c r="H270" s="137">
        <f t="shared" si="41"/>
        <v>270</v>
      </c>
      <c r="I270" s="138">
        <f t="shared" si="42"/>
        <v>780</v>
      </c>
      <c r="J270" s="41"/>
    </row>
    <row r="271" spans="1:10" s="9" customFormat="1">
      <c r="A271" s="132"/>
      <c r="B271" s="133" t="s">
        <v>192</v>
      </c>
      <c r="C271" s="134">
        <v>9</v>
      </c>
      <c r="D271" s="135" t="s">
        <v>5</v>
      </c>
      <c r="E271" s="137">
        <v>170</v>
      </c>
      <c r="F271" s="137">
        <f t="shared" si="40"/>
        <v>1530</v>
      </c>
      <c r="G271" s="136">
        <v>90</v>
      </c>
      <c r="H271" s="137">
        <f t="shared" si="41"/>
        <v>810</v>
      </c>
      <c r="I271" s="138">
        <f t="shared" si="42"/>
        <v>2340</v>
      </c>
      <c r="J271" s="41"/>
    </row>
    <row r="272" spans="1:10" s="9" customFormat="1">
      <c r="A272" s="132"/>
      <c r="B272" s="133" t="s">
        <v>82</v>
      </c>
      <c r="C272" s="134">
        <f>SUM(C261:C271)</f>
        <v>123</v>
      </c>
      <c r="D272" s="135" t="s">
        <v>83</v>
      </c>
      <c r="E272" s="137">
        <v>420</v>
      </c>
      <c r="F272" s="137">
        <f t="shared" si="40"/>
        <v>51660</v>
      </c>
      <c r="G272" s="136">
        <v>110</v>
      </c>
      <c r="H272" s="137">
        <f t="shared" si="41"/>
        <v>13530</v>
      </c>
      <c r="I272" s="138">
        <f t="shared" si="42"/>
        <v>65190</v>
      </c>
      <c r="J272" s="41"/>
    </row>
    <row r="273" spans="1:10" s="9" customFormat="1">
      <c r="A273" s="117"/>
      <c r="B273" s="127" t="s">
        <v>166</v>
      </c>
      <c r="C273" s="134"/>
      <c r="D273" s="135"/>
      <c r="E273" s="137"/>
      <c r="F273" s="137"/>
      <c r="G273" s="136"/>
      <c r="H273" s="137"/>
      <c r="I273" s="138"/>
      <c r="J273" s="41"/>
    </row>
    <row r="274" spans="1:10" s="9" customFormat="1">
      <c r="A274" s="132"/>
      <c r="B274" s="133" t="s">
        <v>181</v>
      </c>
      <c r="C274" s="134">
        <v>1</v>
      </c>
      <c r="D274" s="135" t="s">
        <v>5</v>
      </c>
      <c r="E274" s="137">
        <v>450</v>
      </c>
      <c r="F274" s="137">
        <f>E274*C274</f>
        <v>450</v>
      </c>
      <c r="G274" s="136">
        <v>90</v>
      </c>
      <c r="H274" s="137">
        <f>G274*C274</f>
        <v>90</v>
      </c>
      <c r="I274" s="138">
        <f>H274+F274</f>
        <v>540</v>
      </c>
      <c r="J274" s="41"/>
    </row>
    <row r="275" spans="1:10" s="9" customFormat="1">
      <c r="A275" s="132"/>
      <c r="B275" s="133" t="s">
        <v>194</v>
      </c>
      <c r="C275" s="134">
        <v>4</v>
      </c>
      <c r="D275" s="135" t="s">
        <v>5</v>
      </c>
      <c r="E275" s="137">
        <v>450</v>
      </c>
      <c r="F275" s="137">
        <f>E275*C275</f>
        <v>1800</v>
      </c>
      <c r="G275" s="136">
        <v>90</v>
      </c>
      <c r="H275" s="137">
        <f>G275*C275</f>
        <v>360</v>
      </c>
      <c r="I275" s="138">
        <f>H275+F275</f>
        <v>2160</v>
      </c>
      <c r="J275" s="41"/>
    </row>
    <row r="276" spans="1:10" s="9" customFormat="1">
      <c r="A276" s="132"/>
      <c r="B276" s="133" t="s">
        <v>195</v>
      </c>
      <c r="C276" s="134">
        <v>6</v>
      </c>
      <c r="D276" s="135" t="s">
        <v>5</v>
      </c>
      <c r="E276" s="137">
        <v>450</v>
      </c>
      <c r="F276" s="137">
        <f>E276*C276</f>
        <v>2700</v>
      </c>
      <c r="G276" s="136">
        <v>90</v>
      </c>
      <c r="H276" s="137">
        <f>G276*C276</f>
        <v>540</v>
      </c>
      <c r="I276" s="138">
        <f>H276+F276</f>
        <v>3240</v>
      </c>
      <c r="J276" s="41"/>
    </row>
    <row r="277" spans="1:10" s="9" customFormat="1">
      <c r="A277" s="132"/>
      <c r="B277" s="133" t="s">
        <v>87</v>
      </c>
      <c r="C277" s="134">
        <v>11</v>
      </c>
      <c r="D277" s="135" t="s">
        <v>83</v>
      </c>
      <c r="E277" s="137">
        <v>420</v>
      </c>
      <c r="F277" s="137">
        <f>E277*C277</f>
        <v>4620</v>
      </c>
      <c r="G277" s="136">
        <v>110</v>
      </c>
      <c r="H277" s="137">
        <f>G277*C277</f>
        <v>1210</v>
      </c>
      <c r="I277" s="138">
        <f>H277+F277</f>
        <v>5830</v>
      </c>
      <c r="J277" s="41"/>
    </row>
    <row r="278" spans="1:10" s="9" customFormat="1">
      <c r="A278" s="117"/>
      <c r="B278" s="127" t="s">
        <v>167</v>
      </c>
      <c r="C278" s="134"/>
      <c r="D278" s="135"/>
      <c r="E278" s="137"/>
      <c r="F278" s="137"/>
      <c r="G278" s="136"/>
      <c r="H278" s="137"/>
      <c r="I278" s="138"/>
      <c r="J278" s="41"/>
    </row>
    <row r="279" spans="1:10" s="9" customFormat="1">
      <c r="A279" s="132"/>
      <c r="B279" s="133" t="s">
        <v>194</v>
      </c>
      <c r="C279" s="134">
        <v>1</v>
      </c>
      <c r="D279" s="135" t="s">
        <v>5</v>
      </c>
      <c r="E279" s="137">
        <v>390</v>
      </c>
      <c r="F279" s="137">
        <f>E279*C279</f>
        <v>390</v>
      </c>
      <c r="G279" s="136">
        <v>90</v>
      </c>
      <c r="H279" s="137">
        <f>G279*C279</f>
        <v>90</v>
      </c>
      <c r="I279" s="138">
        <f>H279+F279</f>
        <v>480</v>
      </c>
      <c r="J279" s="41"/>
    </row>
    <row r="280" spans="1:10" s="9" customFormat="1">
      <c r="A280" s="132"/>
      <c r="B280" s="133" t="s">
        <v>87</v>
      </c>
      <c r="C280" s="134">
        <v>1</v>
      </c>
      <c r="D280" s="135" t="s">
        <v>83</v>
      </c>
      <c r="E280" s="137">
        <v>420</v>
      </c>
      <c r="F280" s="137">
        <f>E280*C280</f>
        <v>420</v>
      </c>
      <c r="G280" s="136">
        <v>110</v>
      </c>
      <c r="H280" s="137">
        <f>G280*C280</f>
        <v>110</v>
      </c>
      <c r="I280" s="138">
        <f>H280+F280</f>
        <v>530</v>
      </c>
      <c r="J280" s="41"/>
    </row>
    <row r="281" spans="1:10" s="9" customFormat="1">
      <c r="A281" s="117"/>
      <c r="B281" s="127" t="s">
        <v>86</v>
      </c>
      <c r="C281" s="134"/>
      <c r="D281" s="135"/>
      <c r="E281" s="137"/>
      <c r="F281" s="137"/>
      <c r="G281" s="136"/>
      <c r="H281" s="137"/>
      <c r="I281" s="138"/>
      <c r="J281" s="41"/>
    </row>
    <row r="282" spans="1:10" s="9" customFormat="1">
      <c r="A282" s="132"/>
      <c r="B282" s="133" t="s">
        <v>194</v>
      </c>
      <c r="C282" s="134">
        <v>1</v>
      </c>
      <c r="D282" s="135" t="s">
        <v>5</v>
      </c>
      <c r="E282" s="137">
        <v>125</v>
      </c>
      <c r="F282" s="137">
        <f>E282*C282</f>
        <v>125</v>
      </c>
      <c r="G282" s="136">
        <v>90</v>
      </c>
      <c r="H282" s="137">
        <f>G282*C282</f>
        <v>90</v>
      </c>
      <c r="I282" s="138">
        <f>H282+F282</f>
        <v>215</v>
      </c>
      <c r="J282" s="41"/>
    </row>
    <row r="283" spans="1:10" s="9" customFormat="1">
      <c r="A283" s="132"/>
      <c r="B283" s="133" t="s">
        <v>204</v>
      </c>
      <c r="C283" s="134">
        <v>6</v>
      </c>
      <c r="D283" s="135" t="s">
        <v>5</v>
      </c>
      <c r="E283" s="137">
        <v>125</v>
      </c>
      <c r="F283" s="137">
        <f>E283*C283</f>
        <v>750</v>
      </c>
      <c r="G283" s="136">
        <v>80</v>
      </c>
      <c r="H283" s="137">
        <f>G283*C283</f>
        <v>480</v>
      </c>
      <c r="I283" s="138">
        <f>H283+F283</f>
        <v>1230</v>
      </c>
      <c r="J283" s="41"/>
    </row>
    <row r="284" spans="1:10" s="9" customFormat="1">
      <c r="A284" s="132"/>
      <c r="B284" s="133" t="s">
        <v>205</v>
      </c>
      <c r="C284" s="134">
        <v>2</v>
      </c>
      <c r="D284" s="135" t="s">
        <v>5</v>
      </c>
      <c r="E284" s="137">
        <v>125</v>
      </c>
      <c r="F284" s="137">
        <f>E284*C284</f>
        <v>250</v>
      </c>
      <c r="G284" s="136">
        <v>80</v>
      </c>
      <c r="H284" s="137">
        <f>G284*C284</f>
        <v>160</v>
      </c>
      <c r="I284" s="138">
        <f>H284+F284</f>
        <v>410</v>
      </c>
      <c r="J284" s="41"/>
    </row>
    <row r="285" spans="1:10" s="9" customFormat="1">
      <c r="A285" s="132"/>
      <c r="B285" s="133" t="s">
        <v>195</v>
      </c>
      <c r="C285" s="134">
        <v>3</v>
      </c>
      <c r="D285" s="135" t="s">
        <v>5</v>
      </c>
      <c r="E285" s="137">
        <v>125</v>
      </c>
      <c r="F285" s="137">
        <f>E285*C285</f>
        <v>375</v>
      </c>
      <c r="G285" s="136">
        <v>80</v>
      </c>
      <c r="H285" s="137">
        <f>G285*C285</f>
        <v>240</v>
      </c>
      <c r="I285" s="138">
        <f>H285+F285</f>
        <v>615</v>
      </c>
      <c r="J285" s="41"/>
    </row>
    <row r="286" spans="1:10" s="9" customFormat="1">
      <c r="A286" s="132"/>
      <c r="B286" s="133" t="s">
        <v>84</v>
      </c>
      <c r="C286" s="134">
        <v>12</v>
      </c>
      <c r="D286" s="135" t="s">
        <v>83</v>
      </c>
      <c r="E286" s="137">
        <v>145</v>
      </c>
      <c r="F286" s="137">
        <f>E286*C286</f>
        <v>1740</v>
      </c>
      <c r="G286" s="136">
        <v>76</v>
      </c>
      <c r="H286" s="137">
        <f>G286*C286</f>
        <v>912</v>
      </c>
      <c r="I286" s="138">
        <f>H286+F286</f>
        <v>2652</v>
      </c>
      <c r="J286" s="41"/>
    </row>
    <row r="287" spans="1:10" s="9" customFormat="1">
      <c r="A287" s="117"/>
      <c r="B287" s="127" t="s">
        <v>203</v>
      </c>
      <c r="C287" s="134"/>
      <c r="D287" s="135"/>
      <c r="E287" s="137"/>
      <c r="F287" s="137"/>
      <c r="G287" s="136"/>
      <c r="H287" s="137"/>
      <c r="I287" s="138"/>
      <c r="J287" s="41"/>
    </row>
    <row r="288" spans="1:10" s="9" customFormat="1">
      <c r="A288" s="132"/>
      <c r="B288" s="133" t="s">
        <v>145</v>
      </c>
      <c r="C288" s="134">
        <v>1</v>
      </c>
      <c r="D288" s="135" t="s">
        <v>5</v>
      </c>
      <c r="E288" s="137">
        <v>2180</v>
      </c>
      <c r="F288" s="137">
        <f>E288*C288</f>
        <v>2180</v>
      </c>
      <c r="G288" s="136">
        <v>900</v>
      </c>
      <c r="H288" s="137">
        <f>G288*C288</f>
        <v>900</v>
      </c>
      <c r="I288" s="138">
        <f>H288+F288</f>
        <v>3080</v>
      </c>
      <c r="J288" s="41"/>
    </row>
    <row r="289" spans="1:10" s="9" customFormat="1">
      <c r="A289" s="132"/>
      <c r="B289" s="133" t="s">
        <v>87</v>
      </c>
      <c r="C289" s="134">
        <v>6</v>
      </c>
      <c r="D289" s="135" t="s">
        <v>83</v>
      </c>
      <c r="E289" s="137">
        <v>420</v>
      </c>
      <c r="F289" s="137">
        <f>E289*C289</f>
        <v>2520</v>
      </c>
      <c r="G289" s="136">
        <v>110</v>
      </c>
      <c r="H289" s="137">
        <f>G289*C289</f>
        <v>660</v>
      </c>
      <c r="I289" s="138">
        <f>H289+F289</f>
        <v>3180</v>
      </c>
      <c r="J289" s="41"/>
    </row>
    <row r="290" spans="1:10" s="9" customFormat="1">
      <c r="A290" s="132"/>
      <c r="B290" s="133" t="s">
        <v>162</v>
      </c>
      <c r="C290" s="134">
        <v>10</v>
      </c>
      <c r="D290" s="135" t="s">
        <v>47</v>
      </c>
      <c r="E290" s="137">
        <v>45</v>
      </c>
      <c r="F290" s="137">
        <f>E290*C290</f>
        <v>450</v>
      </c>
      <c r="G290" s="136">
        <v>0</v>
      </c>
      <c r="H290" s="137">
        <v>0</v>
      </c>
      <c r="I290" s="138">
        <f>H290+F290</f>
        <v>450</v>
      </c>
      <c r="J290" s="41"/>
    </row>
    <row r="291" spans="1:10" s="9" customFormat="1">
      <c r="A291" s="117"/>
      <c r="B291" s="127" t="s">
        <v>202</v>
      </c>
      <c r="C291" s="134"/>
      <c r="D291" s="135"/>
      <c r="E291" s="137"/>
      <c r="F291" s="137"/>
      <c r="G291" s="136"/>
      <c r="H291" s="137"/>
      <c r="I291" s="138"/>
      <c r="J291" s="41"/>
    </row>
    <row r="292" spans="1:10" s="9" customFormat="1">
      <c r="A292" s="132"/>
      <c r="B292" s="133" t="s">
        <v>159</v>
      </c>
      <c r="C292" s="134">
        <v>1</v>
      </c>
      <c r="D292" s="135" t="s">
        <v>5</v>
      </c>
      <c r="E292" s="137">
        <v>550</v>
      </c>
      <c r="F292" s="137">
        <f t="shared" ref="F292:F301" si="43">E292*C292</f>
        <v>550</v>
      </c>
      <c r="G292" s="136">
        <v>90</v>
      </c>
      <c r="H292" s="137">
        <f t="shared" ref="H292:H301" si="44">G292*C292</f>
        <v>90</v>
      </c>
      <c r="I292" s="138">
        <f t="shared" ref="I292:I301" si="45">H292+F292</f>
        <v>640</v>
      </c>
      <c r="J292" s="41"/>
    </row>
    <row r="293" spans="1:10" s="9" customFormat="1">
      <c r="A293" s="132"/>
      <c r="B293" s="133" t="s">
        <v>160</v>
      </c>
      <c r="C293" s="134">
        <v>1</v>
      </c>
      <c r="D293" s="135" t="s">
        <v>5</v>
      </c>
      <c r="E293" s="137">
        <v>550</v>
      </c>
      <c r="F293" s="137">
        <f t="shared" si="43"/>
        <v>550</v>
      </c>
      <c r="G293" s="136">
        <v>90</v>
      </c>
      <c r="H293" s="137">
        <f t="shared" si="44"/>
        <v>90</v>
      </c>
      <c r="I293" s="138">
        <f t="shared" si="45"/>
        <v>640</v>
      </c>
      <c r="J293" s="41"/>
    </row>
    <row r="294" spans="1:10" s="9" customFormat="1">
      <c r="A294" s="132"/>
      <c r="B294" s="133" t="s">
        <v>161</v>
      </c>
      <c r="C294" s="134">
        <v>1</v>
      </c>
      <c r="D294" s="135" t="s">
        <v>5</v>
      </c>
      <c r="E294" s="137">
        <v>550</v>
      </c>
      <c r="F294" s="137">
        <f t="shared" si="43"/>
        <v>550</v>
      </c>
      <c r="G294" s="136">
        <v>90</v>
      </c>
      <c r="H294" s="137">
        <f t="shared" si="44"/>
        <v>90</v>
      </c>
      <c r="I294" s="138">
        <f t="shared" si="45"/>
        <v>640</v>
      </c>
      <c r="J294" s="41"/>
    </row>
    <row r="295" spans="1:10" s="9" customFormat="1">
      <c r="A295" s="132"/>
      <c r="B295" s="133" t="s">
        <v>87</v>
      </c>
      <c r="C295" s="134">
        <v>6</v>
      </c>
      <c r="D295" s="135" t="s">
        <v>83</v>
      </c>
      <c r="E295" s="137">
        <v>420</v>
      </c>
      <c r="F295" s="137">
        <f t="shared" si="43"/>
        <v>2520</v>
      </c>
      <c r="G295" s="136">
        <v>110</v>
      </c>
      <c r="H295" s="137">
        <f t="shared" si="44"/>
        <v>660</v>
      </c>
      <c r="I295" s="138">
        <f t="shared" si="45"/>
        <v>3180</v>
      </c>
      <c r="J295" s="41"/>
    </row>
    <row r="296" spans="1:10" s="9" customFormat="1">
      <c r="A296" s="132"/>
      <c r="B296" s="133" t="s">
        <v>162</v>
      </c>
      <c r="C296" s="134">
        <v>16</v>
      </c>
      <c r="D296" s="135" t="s">
        <v>47</v>
      </c>
      <c r="E296" s="137">
        <v>45</v>
      </c>
      <c r="F296" s="137">
        <f t="shared" si="43"/>
        <v>720</v>
      </c>
      <c r="G296" s="136">
        <v>0</v>
      </c>
      <c r="H296" s="137">
        <f t="shared" si="44"/>
        <v>0</v>
      </c>
      <c r="I296" s="138">
        <f t="shared" si="45"/>
        <v>720</v>
      </c>
      <c r="J296" s="41"/>
    </row>
    <row r="297" spans="1:10" s="243" customFormat="1">
      <c r="A297" s="132"/>
      <c r="B297" s="133" t="s">
        <v>331</v>
      </c>
      <c r="C297" s="134">
        <v>1</v>
      </c>
      <c r="D297" s="135" t="s">
        <v>29</v>
      </c>
      <c r="E297" s="137">
        <v>33000</v>
      </c>
      <c r="F297" s="137">
        <f t="shared" si="43"/>
        <v>33000</v>
      </c>
      <c r="G297" s="136">
        <v>0</v>
      </c>
      <c r="H297" s="137">
        <f t="shared" si="44"/>
        <v>0</v>
      </c>
      <c r="I297" s="138">
        <f t="shared" si="45"/>
        <v>33000</v>
      </c>
      <c r="J297" s="41"/>
    </row>
    <row r="298" spans="1:10" s="243" customFormat="1" ht="23.25" customHeight="1">
      <c r="A298" s="132"/>
      <c r="B298" s="244" t="s">
        <v>327</v>
      </c>
      <c r="C298" s="134">
        <v>1</v>
      </c>
      <c r="D298" s="135" t="s">
        <v>5</v>
      </c>
      <c r="E298" s="137">
        <v>75000</v>
      </c>
      <c r="F298" s="137">
        <f t="shared" si="43"/>
        <v>75000</v>
      </c>
      <c r="G298" s="136">
        <v>25000</v>
      </c>
      <c r="H298" s="137">
        <f t="shared" si="44"/>
        <v>25000</v>
      </c>
      <c r="I298" s="138">
        <f t="shared" si="45"/>
        <v>100000</v>
      </c>
      <c r="J298" s="41"/>
    </row>
    <row r="299" spans="1:10" s="243" customFormat="1" ht="23.25" customHeight="1">
      <c r="A299" s="132"/>
      <c r="B299" s="245" t="s">
        <v>328</v>
      </c>
      <c r="C299" s="134">
        <v>8</v>
      </c>
      <c r="D299" s="135" t="s">
        <v>5</v>
      </c>
      <c r="E299" s="137">
        <v>3852</v>
      </c>
      <c r="F299" s="137">
        <f t="shared" si="43"/>
        <v>30816</v>
      </c>
      <c r="G299" s="136">
        <v>135</v>
      </c>
      <c r="H299" s="137">
        <f t="shared" si="44"/>
        <v>1080</v>
      </c>
      <c r="I299" s="138">
        <f t="shared" si="45"/>
        <v>31896</v>
      </c>
      <c r="J299" s="41"/>
    </row>
    <row r="300" spans="1:10" s="243" customFormat="1" ht="23.25" customHeight="1">
      <c r="A300" s="132"/>
      <c r="B300" s="245" t="s">
        <v>329</v>
      </c>
      <c r="C300" s="134">
        <v>16</v>
      </c>
      <c r="D300" s="135" t="s">
        <v>5</v>
      </c>
      <c r="E300" s="137">
        <v>1712</v>
      </c>
      <c r="F300" s="137">
        <f t="shared" si="43"/>
        <v>27392</v>
      </c>
      <c r="G300" s="136">
        <v>135</v>
      </c>
      <c r="H300" s="137">
        <f t="shared" si="44"/>
        <v>2160</v>
      </c>
      <c r="I300" s="138">
        <f t="shared" si="45"/>
        <v>29552</v>
      </c>
      <c r="J300" s="41"/>
    </row>
    <row r="301" spans="1:10" s="243" customFormat="1" ht="23.25" customHeight="1">
      <c r="A301" s="132"/>
      <c r="B301" s="245" t="s">
        <v>330</v>
      </c>
      <c r="C301" s="134">
        <v>1</v>
      </c>
      <c r="D301" s="135" t="s">
        <v>5</v>
      </c>
      <c r="E301" s="137">
        <v>30000</v>
      </c>
      <c r="F301" s="137">
        <f t="shared" si="43"/>
        <v>30000</v>
      </c>
      <c r="G301" s="136">
        <v>30000</v>
      </c>
      <c r="H301" s="137">
        <f t="shared" si="44"/>
        <v>30000</v>
      </c>
      <c r="I301" s="138">
        <f t="shared" si="45"/>
        <v>60000</v>
      </c>
      <c r="J301" s="41"/>
    </row>
    <row r="302" spans="1:10" s="9" customFormat="1">
      <c r="A302" s="117"/>
      <c r="B302" s="127" t="s">
        <v>164</v>
      </c>
      <c r="C302" s="134"/>
      <c r="D302" s="135"/>
      <c r="E302" s="137"/>
      <c r="F302" s="137"/>
      <c r="G302" s="136"/>
      <c r="H302" s="137"/>
      <c r="I302" s="138"/>
      <c r="J302" s="41"/>
    </row>
    <row r="303" spans="1:10" s="9" customFormat="1" ht="22.5" customHeight="1">
      <c r="A303" s="132"/>
      <c r="B303" s="133" t="s">
        <v>197</v>
      </c>
      <c r="C303" s="134">
        <v>9</v>
      </c>
      <c r="D303" s="135" t="s">
        <v>5</v>
      </c>
      <c r="E303" s="137">
        <v>860</v>
      </c>
      <c r="F303" s="137">
        <f>E303*C303</f>
        <v>7740</v>
      </c>
      <c r="G303" s="136">
        <v>345</v>
      </c>
      <c r="H303" s="137">
        <f>G303*C303</f>
        <v>3105</v>
      </c>
      <c r="I303" s="138">
        <f>H303+F303</f>
        <v>10845</v>
      </c>
      <c r="J303" s="41"/>
    </row>
    <row r="304" spans="1:10" s="9" customFormat="1" ht="23.25" customHeight="1">
      <c r="A304" s="132"/>
      <c r="B304" s="133" t="s">
        <v>196</v>
      </c>
      <c r="C304" s="134">
        <v>10</v>
      </c>
      <c r="D304" s="135" t="s">
        <v>5</v>
      </c>
      <c r="E304" s="137">
        <v>830</v>
      </c>
      <c r="F304" s="137">
        <f>E304*C304</f>
        <v>8300</v>
      </c>
      <c r="G304" s="136">
        <v>345</v>
      </c>
      <c r="H304" s="137">
        <f>G304*C304</f>
        <v>3450</v>
      </c>
      <c r="I304" s="138">
        <f>H304+F304</f>
        <v>11750</v>
      </c>
      <c r="J304" s="41"/>
    </row>
    <row r="305" spans="1:10" s="6" customFormat="1">
      <c r="A305" s="189"/>
      <c r="B305" s="190" t="s">
        <v>39</v>
      </c>
      <c r="C305" s="191"/>
      <c r="D305" s="192"/>
      <c r="E305" s="193"/>
      <c r="F305" s="194">
        <f>SUM(F207:F304)</f>
        <v>316692</v>
      </c>
      <c r="G305" s="195"/>
      <c r="H305" s="194">
        <f>SUM(H206:H304)</f>
        <v>108338</v>
      </c>
      <c r="I305" s="195">
        <f>SUM(I208:I304)</f>
        <v>425030</v>
      </c>
      <c r="J305" s="196"/>
    </row>
    <row r="306" spans="1:10" s="6" customFormat="1">
      <c r="A306" s="178"/>
      <c r="B306" s="168"/>
      <c r="C306" s="181"/>
      <c r="D306" s="45"/>
      <c r="E306" s="179"/>
      <c r="F306" s="182"/>
      <c r="G306" s="183"/>
      <c r="H306" s="182"/>
      <c r="I306" s="183"/>
      <c r="J306" s="67"/>
    </row>
    <row r="307" spans="1:10" s="6" customFormat="1">
      <c r="A307" s="184">
        <v>4</v>
      </c>
      <c r="B307" s="168" t="s">
        <v>88</v>
      </c>
      <c r="C307" s="181"/>
      <c r="D307" s="45"/>
      <c r="E307" s="179"/>
      <c r="F307" s="182"/>
      <c r="G307" s="183"/>
      <c r="H307" s="182"/>
      <c r="I307" s="183"/>
      <c r="J307" s="67"/>
    </row>
    <row r="308" spans="1:10" s="6" customFormat="1" ht="21" customHeight="1">
      <c r="A308" s="132"/>
      <c r="B308" s="133" t="s">
        <v>272</v>
      </c>
      <c r="C308" s="134">
        <v>15</v>
      </c>
      <c r="D308" s="135" t="s">
        <v>5</v>
      </c>
      <c r="E308" s="137">
        <v>300</v>
      </c>
      <c r="F308" s="137">
        <f t="shared" ref="F308:F312" si="46">E308*C308</f>
        <v>4500</v>
      </c>
      <c r="G308" s="136">
        <v>70</v>
      </c>
      <c r="H308" s="137">
        <f t="shared" ref="H308:H312" si="47">G308*C308</f>
        <v>1050</v>
      </c>
      <c r="I308" s="138">
        <f t="shared" ref="I308:I312" si="48">H308+F308</f>
        <v>5550</v>
      </c>
      <c r="J308" s="41"/>
    </row>
    <row r="309" spans="1:10" s="6" customFormat="1" ht="21" customHeight="1">
      <c r="A309" s="132"/>
      <c r="B309" s="133" t="s">
        <v>273</v>
      </c>
      <c r="C309" s="134">
        <v>15</v>
      </c>
      <c r="D309" s="135" t="s">
        <v>5</v>
      </c>
      <c r="E309" s="137">
        <v>125</v>
      </c>
      <c r="F309" s="137">
        <f t="shared" si="46"/>
        <v>1875</v>
      </c>
      <c r="G309" s="136">
        <v>25</v>
      </c>
      <c r="H309" s="137">
        <f t="shared" si="47"/>
        <v>375</v>
      </c>
      <c r="I309" s="138">
        <f t="shared" si="48"/>
        <v>2250</v>
      </c>
      <c r="J309" s="41"/>
    </row>
    <row r="310" spans="1:10" s="6" customFormat="1" ht="21" customHeight="1">
      <c r="A310" s="132"/>
      <c r="B310" s="133" t="s">
        <v>274</v>
      </c>
      <c r="C310" s="134">
        <v>15</v>
      </c>
      <c r="D310" s="135" t="s">
        <v>5</v>
      </c>
      <c r="E310" s="137">
        <v>368</v>
      </c>
      <c r="F310" s="137">
        <f t="shared" si="46"/>
        <v>5520</v>
      </c>
      <c r="G310" s="136">
        <v>70</v>
      </c>
      <c r="H310" s="137">
        <f t="shared" si="47"/>
        <v>1050</v>
      </c>
      <c r="I310" s="138">
        <f t="shared" si="48"/>
        <v>6570</v>
      </c>
      <c r="J310" s="41"/>
    </row>
    <row r="311" spans="1:10" s="6" customFormat="1" ht="21" customHeight="1">
      <c r="A311" s="132"/>
      <c r="B311" s="133" t="s">
        <v>275</v>
      </c>
      <c r="C311" s="134">
        <v>20</v>
      </c>
      <c r="D311" s="135" t="s">
        <v>5</v>
      </c>
      <c r="E311" s="137">
        <v>3500</v>
      </c>
      <c r="F311" s="137">
        <f t="shared" si="46"/>
        <v>70000</v>
      </c>
      <c r="G311" s="136">
        <v>450</v>
      </c>
      <c r="H311" s="137">
        <f t="shared" si="47"/>
        <v>9000</v>
      </c>
      <c r="I311" s="138">
        <f t="shared" si="48"/>
        <v>79000</v>
      </c>
      <c r="J311" s="41"/>
    </row>
    <row r="312" spans="1:10" s="6" customFormat="1" ht="21" customHeight="1">
      <c r="A312" s="132"/>
      <c r="B312" s="133" t="s">
        <v>276</v>
      </c>
      <c r="C312" s="134">
        <v>20</v>
      </c>
      <c r="D312" s="135" t="s">
        <v>5</v>
      </c>
      <c r="E312" s="137">
        <v>900</v>
      </c>
      <c r="F312" s="137">
        <f t="shared" si="46"/>
        <v>18000</v>
      </c>
      <c r="G312" s="136">
        <v>150</v>
      </c>
      <c r="H312" s="137">
        <f t="shared" si="47"/>
        <v>3000</v>
      </c>
      <c r="I312" s="138">
        <f t="shared" si="48"/>
        <v>21000</v>
      </c>
      <c r="J312" s="41"/>
    </row>
    <row r="313" spans="1:10" s="6" customFormat="1" ht="21" customHeight="1">
      <c r="A313" s="132"/>
      <c r="B313" s="133" t="s">
        <v>277</v>
      </c>
      <c r="C313" s="134">
        <v>10</v>
      </c>
      <c r="D313" s="135" t="s">
        <v>5</v>
      </c>
      <c r="E313" s="137">
        <v>2690</v>
      </c>
      <c r="F313" s="137">
        <f>E313*C313</f>
        <v>26900</v>
      </c>
      <c r="G313" s="136">
        <v>70</v>
      </c>
      <c r="H313" s="137">
        <f>G313*C313</f>
        <v>700</v>
      </c>
      <c r="I313" s="138">
        <f>H313+F313</f>
        <v>27600</v>
      </c>
      <c r="J313" s="41"/>
    </row>
    <row r="314" spans="1:10" s="6" customFormat="1" ht="21" customHeight="1">
      <c r="A314" s="132"/>
      <c r="B314" s="133" t="s">
        <v>278</v>
      </c>
      <c r="C314" s="134">
        <v>15</v>
      </c>
      <c r="D314" s="135" t="s">
        <v>5</v>
      </c>
      <c r="E314" s="137">
        <v>160</v>
      </c>
      <c r="F314" s="137">
        <f>E314*C314</f>
        <v>2400</v>
      </c>
      <c r="G314" s="136">
        <v>70</v>
      </c>
      <c r="H314" s="137">
        <f>G314*C314</f>
        <v>1050</v>
      </c>
      <c r="I314" s="138">
        <f>H314+F314</f>
        <v>3450</v>
      </c>
      <c r="J314" s="41"/>
    </row>
    <row r="315" spans="1:10" s="6" customFormat="1" ht="21" customHeight="1">
      <c r="A315" s="132"/>
      <c r="B315" s="133" t="s">
        <v>279</v>
      </c>
      <c r="C315" s="134">
        <v>15</v>
      </c>
      <c r="D315" s="135" t="s">
        <v>5</v>
      </c>
      <c r="E315" s="137">
        <v>215.75</v>
      </c>
      <c r="F315" s="137">
        <f>E315*C315</f>
        <v>3236.25</v>
      </c>
      <c r="G315" s="136">
        <v>25</v>
      </c>
      <c r="H315" s="137">
        <f>G315*C315</f>
        <v>375</v>
      </c>
      <c r="I315" s="138">
        <f>H315+F315</f>
        <v>3611.25</v>
      </c>
      <c r="J315" s="41"/>
    </row>
    <row r="316" spans="1:10" s="6" customFormat="1">
      <c r="A316" s="45"/>
      <c r="B316" s="198" t="s">
        <v>281</v>
      </c>
      <c r="C316" s="197"/>
      <c r="D316" s="45"/>
      <c r="E316" s="179"/>
      <c r="F316" s="182">
        <f>SUM(F308:F315)</f>
        <v>132431.25</v>
      </c>
      <c r="G316" s="182"/>
      <c r="H316" s="182">
        <f>SUM(H308:H315)</f>
        <v>16600</v>
      </c>
      <c r="I316" s="182">
        <f>SUM(I308:I315)</f>
        <v>149031.25</v>
      </c>
      <c r="J316" s="67"/>
    </row>
    <row r="317" spans="1:10" s="6" customFormat="1" ht="22.5" thickBot="1">
      <c r="A317" s="45"/>
      <c r="B317" s="198"/>
      <c r="C317" s="197"/>
      <c r="D317" s="45"/>
      <c r="E317" s="179"/>
      <c r="F317" s="182"/>
      <c r="G317" s="182"/>
      <c r="H317" s="182"/>
      <c r="I317" s="182"/>
      <c r="J317" s="67"/>
    </row>
    <row r="318" spans="1:10" s="6" customFormat="1" ht="25.9" customHeight="1" thickTop="1" thickBot="1">
      <c r="A318" s="216"/>
      <c r="B318" s="199" t="s">
        <v>280</v>
      </c>
      <c r="C318" s="200"/>
      <c r="D318" s="201"/>
      <c r="E318" s="202"/>
      <c r="F318" s="203"/>
      <c r="G318" s="203"/>
      <c r="H318" s="203"/>
      <c r="I318" s="204">
        <f>SUM(I185+I305+I316)</f>
        <v>4493804.5323925242</v>
      </c>
      <c r="J318" s="205"/>
    </row>
    <row r="319" spans="1:10" s="6" customFormat="1" ht="22.5" thickTop="1">
      <c r="A319" s="168"/>
      <c r="B319" s="168" t="s">
        <v>353</v>
      </c>
      <c r="C319" s="197"/>
      <c r="D319" s="45"/>
      <c r="E319" s="179"/>
      <c r="F319" s="182"/>
      <c r="G319" s="182"/>
      <c r="H319" s="182"/>
      <c r="I319" s="182"/>
      <c r="J319" s="67"/>
    </row>
    <row r="320" spans="1:10" s="6" customFormat="1">
      <c r="A320" s="168"/>
      <c r="B320" s="206" t="s">
        <v>352</v>
      </c>
      <c r="C320" s="197"/>
      <c r="D320" s="45"/>
      <c r="E320" s="179"/>
      <c r="F320" s="182"/>
      <c r="G320" s="182"/>
      <c r="H320" s="182"/>
      <c r="I320" s="182"/>
      <c r="J320" s="67"/>
    </row>
    <row r="321" spans="1:10" s="6" customFormat="1">
      <c r="A321" s="45"/>
      <c r="B321" s="67" t="s">
        <v>336</v>
      </c>
      <c r="C321" s="67">
        <v>192</v>
      </c>
      <c r="D321" s="67" t="s">
        <v>350</v>
      </c>
      <c r="E321" s="179"/>
      <c r="F321" s="182"/>
      <c r="G321" s="182">
        <v>200</v>
      </c>
      <c r="H321" s="137">
        <f>G321*C321</f>
        <v>38400</v>
      </c>
      <c r="I321" s="138">
        <f>H321+F321</f>
        <v>38400</v>
      </c>
      <c r="J321" s="67"/>
    </row>
    <row r="322" spans="1:10" s="6" customFormat="1">
      <c r="A322" s="45"/>
      <c r="B322" s="67" t="s">
        <v>337</v>
      </c>
      <c r="C322" s="67">
        <v>56</v>
      </c>
      <c r="D322" s="67" t="s">
        <v>350</v>
      </c>
      <c r="E322" s="179"/>
      <c r="F322" s="182"/>
      <c r="G322" s="182">
        <v>180</v>
      </c>
      <c r="H322" s="137">
        <f t="shared" ref="H322:H334" si="49">G322*C322</f>
        <v>10080</v>
      </c>
      <c r="I322" s="138">
        <f t="shared" ref="I322:I334" si="50">H322+F322</f>
        <v>10080</v>
      </c>
      <c r="J322" s="67"/>
    </row>
    <row r="323" spans="1:10" s="6" customFormat="1">
      <c r="A323" s="45"/>
      <c r="B323" s="67" t="s">
        <v>338</v>
      </c>
      <c r="C323" s="67">
        <v>20</v>
      </c>
      <c r="D323" s="67" t="s">
        <v>5</v>
      </c>
      <c r="E323" s="179"/>
      <c r="F323" s="182"/>
      <c r="G323" s="182">
        <v>60</v>
      </c>
      <c r="H323" s="137">
        <f t="shared" si="49"/>
        <v>1200</v>
      </c>
      <c r="I323" s="138">
        <f t="shared" si="50"/>
        <v>1200</v>
      </c>
      <c r="J323" s="67"/>
    </row>
    <row r="324" spans="1:10" s="6" customFormat="1">
      <c r="A324" s="45"/>
      <c r="B324" s="67" t="s">
        <v>339</v>
      </c>
      <c r="C324" s="67">
        <v>133</v>
      </c>
      <c r="D324" s="67" t="s">
        <v>5</v>
      </c>
      <c r="E324" s="179"/>
      <c r="F324" s="182"/>
      <c r="G324" s="182">
        <v>80</v>
      </c>
      <c r="H324" s="137">
        <f t="shared" si="49"/>
        <v>10640</v>
      </c>
      <c r="I324" s="138">
        <f t="shared" si="50"/>
        <v>10640</v>
      </c>
      <c r="J324" s="67"/>
    </row>
    <row r="325" spans="1:10" s="6" customFormat="1">
      <c r="A325" s="45"/>
      <c r="B325" s="67" t="s">
        <v>340</v>
      </c>
      <c r="C325" s="67">
        <v>6</v>
      </c>
      <c r="D325" s="67" t="s">
        <v>5</v>
      </c>
      <c r="E325" s="179"/>
      <c r="F325" s="182"/>
      <c r="G325" s="182">
        <v>100</v>
      </c>
      <c r="H325" s="137">
        <f t="shared" si="49"/>
        <v>600</v>
      </c>
      <c r="I325" s="138">
        <f t="shared" si="50"/>
        <v>600</v>
      </c>
      <c r="J325" s="67"/>
    </row>
    <row r="326" spans="1:10" s="6" customFormat="1">
      <c r="A326" s="45"/>
      <c r="B326" s="67" t="s">
        <v>341</v>
      </c>
      <c r="C326" s="67">
        <v>17</v>
      </c>
      <c r="D326" s="67" t="s">
        <v>235</v>
      </c>
      <c r="E326" s="179"/>
      <c r="F326" s="182"/>
      <c r="G326" s="182">
        <v>30</v>
      </c>
      <c r="H326" s="137">
        <f t="shared" si="49"/>
        <v>510</v>
      </c>
      <c r="I326" s="138">
        <f t="shared" si="50"/>
        <v>510</v>
      </c>
      <c r="J326" s="67"/>
    </row>
    <row r="327" spans="1:10" s="6" customFormat="1">
      <c r="A327" s="45"/>
      <c r="B327" s="67" t="s">
        <v>342</v>
      </c>
      <c r="C327" s="67">
        <v>56</v>
      </c>
      <c r="D327" s="67" t="s">
        <v>235</v>
      </c>
      <c r="E327" s="179"/>
      <c r="F327" s="182"/>
      <c r="G327" s="182">
        <v>100</v>
      </c>
      <c r="H327" s="137">
        <f t="shared" si="49"/>
        <v>5600</v>
      </c>
      <c r="I327" s="138">
        <f t="shared" si="50"/>
        <v>5600</v>
      </c>
      <c r="J327" s="67"/>
    </row>
    <row r="328" spans="1:10" s="6" customFormat="1">
      <c r="A328" s="45"/>
      <c r="B328" s="67" t="s">
        <v>343</v>
      </c>
      <c r="C328" s="67">
        <v>7</v>
      </c>
      <c r="D328" s="67" t="s">
        <v>351</v>
      </c>
      <c r="E328" s="179"/>
      <c r="F328" s="182"/>
      <c r="G328" s="182">
        <v>100</v>
      </c>
      <c r="H328" s="137">
        <f t="shared" si="49"/>
        <v>700</v>
      </c>
      <c r="I328" s="138">
        <f t="shared" si="50"/>
        <v>700</v>
      </c>
      <c r="J328" s="67"/>
    </row>
    <row r="329" spans="1:10" s="6" customFormat="1">
      <c r="A329" s="45"/>
      <c r="B329" s="67" t="s">
        <v>344</v>
      </c>
      <c r="C329" s="67">
        <v>10</v>
      </c>
      <c r="D329" s="67" t="s">
        <v>350</v>
      </c>
      <c r="E329" s="179"/>
      <c r="F329" s="182"/>
      <c r="G329" s="182">
        <v>100</v>
      </c>
      <c r="H329" s="137">
        <f t="shared" si="49"/>
        <v>1000</v>
      </c>
      <c r="I329" s="138">
        <f t="shared" si="50"/>
        <v>1000</v>
      </c>
      <c r="J329" s="67"/>
    </row>
    <row r="330" spans="1:10" s="6" customFormat="1">
      <c r="A330" s="45"/>
      <c r="B330" s="67" t="s">
        <v>345</v>
      </c>
      <c r="C330" s="67">
        <v>4</v>
      </c>
      <c r="D330" s="67" t="s">
        <v>350</v>
      </c>
      <c r="E330" s="179"/>
      <c r="F330" s="182"/>
      <c r="G330" s="182">
        <v>100</v>
      </c>
      <c r="H330" s="137">
        <f t="shared" si="49"/>
        <v>400</v>
      </c>
      <c r="I330" s="138">
        <f t="shared" si="50"/>
        <v>400</v>
      </c>
      <c r="J330" s="67"/>
    </row>
    <row r="331" spans="1:10" s="6" customFormat="1">
      <c r="A331" s="45"/>
      <c r="B331" s="67" t="s">
        <v>346</v>
      </c>
      <c r="C331" s="67">
        <v>6</v>
      </c>
      <c r="D331" s="67" t="s">
        <v>235</v>
      </c>
      <c r="E331" s="179"/>
      <c r="F331" s="182"/>
      <c r="G331" s="182">
        <v>150</v>
      </c>
      <c r="H331" s="137">
        <f t="shared" si="49"/>
        <v>900</v>
      </c>
      <c r="I331" s="138">
        <f t="shared" si="50"/>
        <v>900</v>
      </c>
      <c r="J331" s="67"/>
    </row>
    <row r="332" spans="1:10" s="6" customFormat="1">
      <c r="A332" s="45"/>
      <c r="B332" s="67" t="s">
        <v>347</v>
      </c>
      <c r="C332" s="67">
        <v>6</v>
      </c>
      <c r="D332" s="67" t="s">
        <v>350</v>
      </c>
      <c r="E332" s="179"/>
      <c r="F332" s="182"/>
      <c r="G332" s="182">
        <v>100</v>
      </c>
      <c r="H332" s="137">
        <f t="shared" si="49"/>
        <v>600</v>
      </c>
      <c r="I332" s="138">
        <f t="shared" si="50"/>
        <v>600</v>
      </c>
      <c r="J332" s="67"/>
    </row>
    <row r="333" spans="1:10" s="6" customFormat="1">
      <c r="A333" s="45"/>
      <c r="B333" s="67" t="s">
        <v>348</v>
      </c>
      <c r="C333" s="67">
        <v>6</v>
      </c>
      <c r="D333" s="67" t="s">
        <v>350</v>
      </c>
      <c r="E333" s="179"/>
      <c r="F333" s="207"/>
      <c r="G333" s="207">
        <v>100</v>
      </c>
      <c r="H333" s="137">
        <f t="shared" si="49"/>
        <v>600</v>
      </c>
      <c r="I333" s="138">
        <f t="shared" si="50"/>
        <v>600</v>
      </c>
      <c r="J333" s="36"/>
    </row>
    <row r="334" spans="1:10" s="6" customFormat="1">
      <c r="A334" s="217"/>
      <c r="B334" s="67" t="s">
        <v>349</v>
      </c>
      <c r="C334" s="67">
        <v>10</v>
      </c>
      <c r="D334" s="67" t="s">
        <v>5</v>
      </c>
      <c r="E334" s="185"/>
      <c r="F334" s="187"/>
      <c r="G334" s="187">
        <v>100</v>
      </c>
      <c r="H334" s="137">
        <f t="shared" si="49"/>
        <v>1000</v>
      </c>
      <c r="I334" s="208">
        <f t="shared" si="50"/>
        <v>1000</v>
      </c>
      <c r="J334" s="209"/>
    </row>
    <row r="335" spans="1:10" s="6" customFormat="1" hidden="1">
      <c r="A335" s="218"/>
      <c r="B335" s="36"/>
      <c r="C335" s="92"/>
      <c r="D335" s="36"/>
      <c r="E335" s="210"/>
      <c r="F335" s="211"/>
      <c r="G335" s="211"/>
      <c r="H335" s="212"/>
      <c r="I335" s="213"/>
      <c r="J335" s="219"/>
    </row>
    <row r="336" spans="1:10" s="6" customFormat="1">
      <c r="A336" s="220"/>
      <c r="B336" s="221" t="s">
        <v>354</v>
      </c>
      <c r="C336" s="222"/>
      <c r="D336" s="223"/>
      <c r="E336" s="224"/>
      <c r="F336" s="225"/>
      <c r="G336" s="225"/>
      <c r="H336" s="225"/>
      <c r="I336" s="226">
        <f>SUM(I321:I334)</f>
        <v>72230</v>
      </c>
      <c r="J336" s="227"/>
    </row>
    <row r="337" spans="1:16" s="8" customFormat="1" ht="21" customHeight="1">
      <c r="A337" s="11"/>
      <c r="B337" s="11"/>
      <c r="C337" s="11"/>
      <c r="D337" s="11"/>
      <c r="E337" s="11"/>
      <c r="F337" s="11"/>
      <c r="G337" s="11"/>
      <c r="H337" s="11"/>
      <c r="I337" s="12"/>
      <c r="J337" s="13"/>
      <c r="K337" s="6"/>
      <c r="L337" s="6"/>
      <c r="M337" s="6"/>
      <c r="N337" s="6"/>
      <c r="O337" s="6"/>
      <c r="P337" s="6"/>
    </row>
    <row r="338" spans="1:16" s="8" customFormat="1" ht="21" customHeight="1">
      <c r="A338" s="11"/>
      <c r="B338" s="11"/>
      <c r="C338" s="11"/>
      <c r="D338" s="11"/>
      <c r="E338" s="11"/>
      <c r="F338" s="11"/>
      <c r="G338" s="11"/>
      <c r="H338" s="11"/>
      <c r="I338" s="12"/>
      <c r="J338" s="13"/>
      <c r="K338" s="6"/>
      <c r="L338" s="6"/>
      <c r="M338" s="6"/>
      <c r="N338" s="6"/>
      <c r="O338" s="6"/>
      <c r="P338" s="6"/>
    </row>
    <row r="339" spans="1:16" s="8" customFormat="1" ht="21" customHeight="1">
      <c r="A339" s="11"/>
      <c r="B339" s="11"/>
      <c r="C339" s="11"/>
      <c r="D339" s="11"/>
      <c r="E339" s="11"/>
      <c r="F339" s="11"/>
      <c r="G339" s="11"/>
      <c r="H339" s="11"/>
      <c r="I339" s="11"/>
      <c r="J339" s="13"/>
      <c r="K339" s="6"/>
      <c r="L339" s="6"/>
      <c r="M339" s="6"/>
      <c r="N339" s="6"/>
      <c r="O339" s="6"/>
      <c r="P339" s="6"/>
    </row>
    <row r="340" spans="1:16" s="10" customFormat="1">
      <c r="A340" s="11"/>
      <c r="B340" s="11"/>
      <c r="C340" s="11"/>
      <c r="D340" s="11"/>
      <c r="E340" s="11"/>
      <c r="F340" s="11"/>
      <c r="G340" s="11"/>
      <c r="H340" s="11"/>
      <c r="I340" s="11"/>
      <c r="J340" s="13"/>
    </row>
    <row r="341" spans="1:16" s="6" customFormat="1" ht="23.1" customHeight="1">
      <c r="A341" s="11"/>
      <c r="B341" s="11"/>
      <c r="C341" s="11"/>
      <c r="D341" s="11"/>
      <c r="E341" s="11"/>
      <c r="F341" s="11"/>
      <c r="G341" s="11"/>
      <c r="H341" s="11"/>
      <c r="I341" s="11"/>
      <c r="J341" s="13"/>
    </row>
    <row r="342" spans="1:16" s="6" customFormat="1" ht="23.1" customHeight="1">
      <c r="A342" s="11"/>
      <c r="B342" s="11"/>
      <c r="C342" s="11"/>
      <c r="D342" s="11"/>
      <c r="E342" s="11"/>
      <c r="F342" s="11"/>
      <c r="G342" s="11"/>
      <c r="H342" s="11"/>
      <c r="I342" s="11"/>
      <c r="J342" s="13"/>
    </row>
    <row r="343" spans="1:16" s="6" customFormat="1">
      <c r="A343" s="11"/>
      <c r="B343" s="11"/>
      <c r="C343" s="11"/>
      <c r="D343" s="11"/>
      <c r="E343" s="11"/>
      <c r="F343" s="11"/>
      <c r="G343" s="11"/>
      <c r="H343" s="11"/>
      <c r="I343" s="11"/>
      <c r="J343" s="13"/>
    </row>
    <row r="344" spans="1:16" s="6" customFormat="1">
      <c r="A344" s="11"/>
      <c r="B344" s="11"/>
      <c r="C344" s="11"/>
      <c r="D344" s="11"/>
      <c r="E344" s="11"/>
      <c r="F344" s="11"/>
      <c r="G344" s="11"/>
      <c r="H344" s="11"/>
      <c r="I344" s="11"/>
      <c r="J344" s="13"/>
    </row>
    <row r="345" spans="1:16" s="6" customFormat="1">
      <c r="A345" s="11"/>
      <c r="B345" s="11"/>
      <c r="C345" s="11"/>
      <c r="D345" s="11"/>
      <c r="E345" s="11"/>
      <c r="F345" s="11"/>
      <c r="G345" s="11"/>
      <c r="H345" s="11"/>
      <c r="I345" s="11"/>
      <c r="J345" s="13"/>
    </row>
    <row r="346" spans="1:16" s="6" customFormat="1">
      <c r="A346" s="11"/>
      <c r="B346" s="11"/>
      <c r="C346" s="11"/>
      <c r="D346" s="11"/>
      <c r="E346" s="11"/>
      <c r="F346" s="11"/>
      <c r="G346" s="11"/>
      <c r="H346" s="11"/>
      <c r="I346" s="11"/>
      <c r="J346" s="13"/>
    </row>
    <row r="347" spans="1:16" s="6" customFormat="1">
      <c r="A347" s="11"/>
      <c r="B347" s="11"/>
      <c r="C347" s="11"/>
      <c r="D347" s="11"/>
      <c r="E347" s="11"/>
      <c r="F347" s="11"/>
      <c r="G347" s="11"/>
      <c r="H347" s="11"/>
      <c r="I347" s="11"/>
      <c r="J347" s="13"/>
    </row>
    <row r="348" spans="1:16" s="6" customFormat="1">
      <c r="A348" s="11"/>
      <c r="B348" s="11"/>
      <c r="C348" s="11"/>
      <c r="D348" s="11"/>
      <c r="E348" s="11"/>
      <c r="F348" s="11"/>
      <c r="G348" s="11"/>
      <c r="H348" s="11"/>
      <c r="I348" s="11"/>
      <c r="J348" s="13"/>
    </row>
    <row r="349" spans="1:16" s="8" customFormat="1" ht="21" customHeight="1">
      <c r="A349" s="11"/>
      <c r="B349" s="11"/>
      <c r="C349" s="11"/>
      <c r="D349" s="11"/>
      <c r="E349" s="11"/>
      <c r="F349" s="11"/>
      <c r="G349" s="11"/>
      <c r="H349" s="11"/>
      <c r="I349" s="11"/>
      <c r="J349" s="13"/>
      <c r="K349" s="6"/>
      <c r="L349" s="6"/>
      <c r="M349" s="6"/>
      <c r="N349" s="6"/>
      <c r="O349" s="6"/>
      <c r="P349" s="6"/>
    </row>
    <row r="350" spans="1:16" s="8" customFormat="1" ht="21" customHeight="1">
      <c r="A350" s="11"/>
      <c r="B350" s="11"/>
      <c r="C350" s="11"/>
      <c r="D350" s="11"/>
      <c r="E350" s="11"/>
      <c r="F350" s="11"/>
      <c r="G350" s="11"/>
      <c r="H350" s="11"/>
      <c r="I350" s="11"/>
      <c r="J350" s="13"/>
      <c r="K350" s="6"/>
      <c r="L350" s="6"/>
      <c r="M350" s="6"/>
      <c r="N350" s="6"/>
      <c r="O350" s="6"/>
      <c r="P350" s="6"/>
    </row>
    <row r="351" spans="1:16" s="8" customFormat="1" ht="21" customHeight="1">
      <c r="A351" s="11"/>
      <c r="B351" s="11"/>
      <c r="C351" s="11"/>
      <c r="D351" s="11"/>
      <c r="E351" s="11"/>
      <c r="F351" s="11"/>
      <c r="G351" s="11"/>
      <c r="H351" s="11"/>
      <c r="I351" s="11"/>
      <c r="J351" s="13"/>
      <c r="K351" s="6"/>
      <c r="L351" s="6"/>
      <c r="M351" s="6"/>
      <c r="N351" s="6"/>
      <c r="O351" s="6"/>
      <c r="P351" s="6"/>
    </row>
    <row r="352" spans="1:16" s="8" customFormat="1" ht="21" customHeight="1">
      <c r="A352" s="11"/>
      <c r="B352" s="11"/>
      <c r="C352" s="11"/>
      <c r="D352" s="11"/>
      <c r="E352" s="11"/>
      <c r="F352" s="11"/>
      <c r="G352" s="11"/>
      <c r="H352" s="11"/>
      <c r="I352" s="11"/>
      <c r="J352" s="13"/>
      <c r="K352" s="6"/>
      <c r="L352" s="6"/>
      <c r="M352" s="6"/>
      <c r="N352" s="6"/>
      <c r="O352" s="6"/>
      <c r="P352" s="6"/>
    </row>
    <row r="353" spans="1:16" s="8" customFormat="1" ht="21" customHeight="1">
      <c r="A353" s="11"/>
      <c r="B353" s="11"/>
      <c r="C353" s="11"/>
      <c r="D353" s="11"/>
      <c r="E353" s="11"/>
      <c r="F353" s="11"/>
      <c r="G353" s="11"/>
      <c r="H353" s="11"/>
      <c r="I353" s="11"/>
      <c r="J353" s="13"/>
      <c r="K353" s="6"/>
      <c r="L353" s="6"/>
      <c r="M353" s="6"/>
      <c r="N353" s="6"/>
      <c r="O353" s="6"/>
      <c r="P353" s="6"/>
    </row>
    <row r="354" spans="1:16" s="8" customFormat="1" ht="21" customHeight="1">
      <c r="A354" s="11"/>
      <c r="B354" s="11"/>
      <c r="C354" s="11"/>
      <c r="D354" s="11"/>
      <c r="E354" s="11"/>
      <c r="F354" s="11"/>
      <c r="G354" s="11"/>
      <c r="H354" s="11"/>
      <c r="I354" s="11"/>
      <c r="J354" s="13"/>
      <c r="K354" s="6"/>
      <c r="L354" s="6"/>
      <c r="M354" s="6"/>
      <c r="N354" s="6"/>
      <c r="O354" s="6"/>
      <c r="P354" s="6"/>
    </row>
    <row r="355" spans="1:16" s="8" customFormat="1" ht="21" customHeight="1">
      <c r="A355" s="11"/>
      <c r="B355" s="11"/>
      <c r="C355" s="11"/>
      <c r="D355" s="11"/>
      <c r="E355" s="11"/>
      <c r="F355" s="11"/>
      <c r="G355" s="11"/>
      <c r="H355" s="11"/>
      <c r="I355" s="11"/>
      <c r="J355" s="13"/>
      <c r="K355" s="6"/>
      <c r="L355" s="6"/>
      <c r="M355" s="6"/>
      <c r="N355" s="6"/>
      <c r="O355" s="6"/>
      <c r="P355" s="6"/>
    </row>
    <row r="356" spans="1:16" s="10" customFormat="1">
      <c r="A356" s="11"/>
      <c r="B356" s="11"/>
      <c r="C356" s="11"/>
      <c r="D356" s="11"/>
      <c r="E356" s="11"/>
      <c r="F356" s="11"/>
      <c r="G356" s="11"/>
      <c r="H356" s="11"/>
      <c r="I356" s="11"/>
      <c r="J356" s="13"/>
    </row>
    <row r="357" spans="1:16" s="10" customFormat="1">
      <c r="A357" s="11"/>
      <c r="B357" s="11"/>
      <c r="C357" s="11"/>
      <c r="D357" s="11"/>
      <c r="E357" s="11"/>
      <c r="F357" s="11"/>
      <c r="G357" s="11"/>
      <c r="H357" s="11"/>
      <c r="I357" s="11"/>
      <c r="J357" s="13"/>
    </row>
    <row r="358" spans="1:16" s="10" customFormat="1">
      <c r="A358" s="11"/>
      <c r="B358" s="11"/>
      <c r="C358" s="11"/>
      <c r="D358" s="11"/>
      <c r="E358" s="11"/>
      <c r="F358" s="11"/>
      <c r="G358" s="11"/>
      <c r="H358" s="11"/>
      <c r="I358" s="11"/>
      <c r="J358" s="13"/>
    </row>
    <row r="359" spans="1:16" s="10" customFormat="1">
      <c r="A359" s="11"/>
      <c r="B359" s="11"/>
      <c r="C359" s="11"/>
      <c r="D359" s="11"/>
      <c r="E359" s="11"/>
      <c r="F359" s="11"/>
      <c r="G359" s="11"/>
      <c r="H359" s="11"/>
      <c r="I359" s="11"/>
      <c r="J359" s="13"/>
    </row>
    <row r="360" spans="1:16" s="10" customFormat="1">
      <c r="A360" s="11"/>
      <c r="B360" s="11"/>
      <c r="C360" s="11"/>
      <c r="D360" s="11"/>
      <c r="E360" s="11"/>
      <c r="F360" s="11"/>
      <c r="G360" s="11"/>
      <c r="H360" s="11"/>
      <c r="I360" s="11"/>
      <c r="J360" s="13"/>
    </row>
    <row r="361" spans="1:16" s="10" customFormat="1">
      <c r="A361" s="11"/>
      <c r="B361" s="11"/>
      <c r="C361" s="11"/>
      <c r="D361" s="11"/>
      <c r="E361" s="11"/>
      <c r="F361" s="11"/>
      <c r="G361" s="11"/>
      <c r="H361" s="11"/>
      <c r="I361" s="11"/>
      <c r="J361" s="13"/>
    </row>
    <row r="362" spans="1:16" s="10" customFormat="1">
      <c r="A362" s="11"/>
      <c r="B362" s="11"/>
      <c r="C362" s="11"/>
      <c r="D362" s="11"/>
      <c r="E362" s="11"/>
      <c r="F362" s="11"/>
      <c r="G362" s="11"/>
      <c r="H362" s="11"/>
      <c r="I362" s="11"/>
      <c r="J362" s="13"/>
    </row>
  </sheetData>
  <mergeCells count="11">
    <mergeCell ref="J7:J8"/>
    <mergeCell ref="A1:I1"/>
    <mergeCell ref="A2:F2"/>
    <mergeCell ref="A3:F3"/>
    <mergeCell ref="A4:F4"/>
    <mergeCell ref="A7:A8"/>
    <mergeCell ref="B7:B8"/>
    <mergeCell ref="C7:C8"/>
    <mergeCell ref="D7:D8"/>
    <mergeCell ref="E7:F7"/>
    <mergeCell ref="G7:H7"/>
  </mergeCells>
  <phoneticPr fontId="47" type="noConversion"/>
  <printOptions horizontalCentered="1"/>
  <pageMargins left="0.62992125984251968" right="0.47244094488188981" top="0.62992125984251968" bottom="0.43307086614173229" header="0.31496062992125984" footer="0.31496062992125984"/>
  <pageSetup paperSize="9" scale="93" fitToHeight="0" orientation="landscape" r:id="rId1"/>
  <headerFooter alignWithMargins="0">
    <oddHeader>&amp;Rแบบ  ปร.4  แผ่นที่&amp;P/&amp;N</oddHeader>
  </headerFooter>
  <rowBreaks count="17" manualBreakCount="17">
    <brk id="27" max="9" man="1"/>
    <brk id="45" max="9" man="1"/>
    <brk id="61" max="9" man="1"/>
    <brk id="78" max="9" man="1"/>
    <brk id="95" max="9" man="1"/>
    <brk id="112" max="9" man="1"/>
    <brk id="129" max="9" man="1"/>
    <brk id="148" max="9" man="1"/>
    <brk id="166" max="9" man="1"/>
    <brk id="176" max="9" man="1"/>
    <brk id="186" max="9" man="1"/>
    <brk id="223" max="9" man="1"/>
    <brk id="242" max="9" man="1"/>
    <brk id="261" max="9" man="1"/>
    <brk id="280" max="9" man="1"/>
    <brk id="299" max="9" man="1"/>
    <brk id="318" max="9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7EF6D-215E-445B-86C1-706C46FCFE58}">
  <sheetPr>
    <pageSetUpPr fitToPage="1"/>
  </sheetPr>
  <dimension ref="A1:AJ121"/>
  <sheetViews>
    <sheetView zoomScale="90" zoomScaleNormal="90" workbookViewId="0">
      <selection activeCell="E23" sqref="E23"/>
    </sheetView>
  </sheetViews>
  <sheetFormatPr defaultColWidth="9.140625" defaultRowHeight="21.75"/>
  <cols>
    <col min="1" max="1" width="5.28515625" style="249" customWidth="1"/>
    <col min="2" max="2" width="57" style="249" customWidth="1"/>
    <col min="3" max="3" width="10.5703125" style="249" customWidth="1"/>
    <col min="4" max="4" width="6.7109375" style="249" customWidth="1"/>
    <col min="5" max="5" width="12.42578125" style="249" customWidth="1"/>
    <col min="6" max="6" width="15.28515625" style="249" customWidth="1"/>
    <col min="7" max="7" width="11.7109375" style="249" customWidth="1"/>
    <col min="8" max="8" width="12.5703125" style="249" customWidth="1"/>
    <col min="9" max="9" width="16.140625" style="249" customWidth="1"/>
    <col min="10" max="10" width="11.42578125" style="373" customWidth="1"/>
    <col min="11" max="11" width="15.5703125" style="249" customWidth="1"/>
    <col min="12" max="12" width="10.140625" style="249" bestFit="1" customWidth="1"/>
    <col min="13" max="18" width="9.28515625" style="249" bestFit="1" customWidth="1"/>
    <col min="19" max="16384" width="9.140625" style="249"/>
  </cols>
  <sheetData>
    <row r="1" spans="1:14" ht="23.25">
      <c r="A1" s="413" t="s">
        <v>376</v>
      </c>
      <c r="B1" s="413"/>
      <c r="C1" s="413"/>
      <c r="D1" s="413"/>
      <c r="E1" s="413"/>
      <c r="F1" s="413"/>
      <c r="G1" s="413"/>
      <c r="H1" s="413"/>
      <c r="I1" s="413"/>
      <c r="J1" s="413"/>
    </row>
    <row r="2" spans="1:14">
      <c r="A2" s="414" t="s">
        <v>380</v>
      </c>
      <c r="B2" s="414"/>
      <c r="C2" s="414"/>
      <c r="D2" s="414"/>
      <c r="E2" s="414"/>
      <c r="F2" s="414"/>
      <c r="G2" s="250"/>
      <c r="H2" s="250"/>
      <c r="I2" s="250"/>
      <c r="J2" s="250"/>
    </row>
    <row r="3" spans="1:14">
      <c r="A3" s="415" t="s">
        <v>386</v>
      </c>
      <c r="B3" s="415"/>
      <c r="C3" s="415"/>
      <c r="D3" s="415"/>
      <c r="E3" s="415"/>
      <c r="F3" s="415"/>
      <c r="G3" s="251"/>
      <c r="H3" s="252"/>
      <c r="I3" s="251"/>
      <c r="J3" s="251"/>
    </row>
    <row r="4" spans="1:14">
      <c r="A4" s="415" t="s">
        <v>387</v>
      </c>
      <c r="B4" s="415"/>
      <c r="C4" s="415"/>
      <c r="D4" s="415"/>
      <c r="E4" s="415"/>
      <c r="F4" s="415"/>
      <c r="G4" s="251"/>
      <c r="H4" s="253"/>
      <c r="I4" s="254"/>
      <c r="J4" s="254"/>
    </row>
    <row r="5" spans="1:14">
      <c r="A5" s="255" t="s">
        <v>373</v>
      </c>
      <c r="B5" s="251"/>
      <c r="C5" s="251"/>
      <c r="D5" s="251"/>
      <c r="E5" s="254"/>
      <c r="F5" s="256"/>
      <c r="G5" s="254"/>
      <c r="H5" s="257"/>
      <c r="I5" s="257"/>
      <c r="J5" s="254"/>
    </row>
    <row r="6" spans="1:14">
      <c r="A6" s="258"/>
      <c r="B6" s="259"/>
      <c r="C6" s="259"/>
      <c r="D6" s="259"/>
      <c r="E6" s="260"/>
      <c r="F6" s="261"/>
      <c r="G6" s="260"/>
      <c r="H6" s="262"/>
      <c r="I6" s="262"/>
      <c r="J6" s="260"/>
    </row>
    <row r="7" spans="1:14" s="264" customFormat="1">
      <c r="A7" s="416" t="s">
        <v>7</v>
      </c>
      <c r="B7" s="418" t="s">
        <v>8</v>
      </c>
      <c r="C7" s="420" t="s">
        <v>2</v>
      </c>
      <c r="D7" s="418" t="s">
        <v>4</v>
      </c>
      <c r="E7" s="422" t="s">
        <v>9</v>
      </c>
      <c r="F7" s="423"/>
      <c r="G7" s="422" t="s">
        <v>3</v>
      </c>
      <c r="H7" s="423"/>
      <c r="I7" s="263" t="s">
        <v>0</v>
      </c>
      <c r="J7" s="418" t="s">
        <v>10</v>
      </c>
    </row>
    <row r="8" spans="1:14" s="264" customFormat="1">
      <c r="A8" s="417"/>
      <c r="B8" s="419"/>
      <c r="C8" s="421"/>
      <c r="D8" s="419"/>
      <c r="E8" s="266" t="s">
        <v>11</v>
      </c>
      <c r="F8" s="265" t="s">
        <v>12</v>
      </c>
      <c r="G8" s="266" t="s">
        <v>11</v>
      </c>
      <c r="H8" s="265" t="s">
        <v>12</v>
      </c>
      <c r="I8" s="266" t="s">
        <v>1</v>
      </c>
      <c r="J8" s="419"/>
    </row>
    <row r="9" spans="1:14" s="275" customFormat="1">
      <c r="A9" s="267"/>
      <c r="B9" s="268"/>
      <c r="C9" s="269"/>
      <c r="D9" s="270"/>
      <c r="E9" s="271"/>
      <c r="F9" s="272"/>
      <c r="G9" s="273"/>
      <c r="H9" s="272"/>
      <c r="I9" s="273"/>
      <c r="J9" s="274"/>
    </row>
    <row r="10" spans="1:14" s="275" customFormat="1" ht="21" customHeight="1">
      <c r="A10" s="276"/>
      <c r="B10" s="277" t="s">
        <v>116</v>
      </c>
      <c r="C10" s="278"/>
      <c r="D10" s="279"/>
      <c r="E10" s="280"/>
      <c r="F10" s="281"/>
      <c r="G10" s="282"/>
      <c r="H10" s="281"/>
      <c r="I10" s="283"/>
      <c r="J10" s="284"/>
    </row>
    <row r="11" spans="1:14" s="275" customFormat="1" ht="21" customHeight="1">
      <c r="A11" s="276">
        <v>1</v>
      </c>
      <c r="B11" s="285" t="s">
        <v>256</v>
      </c>
      <c r="C11" s="278"/>
      <c r="D11" s="279"/>
      <c r="E11" s="280"/>
      <c r="F11" s="281"/>
      <c r="G11" s="282"/>
      <c r="H11" s="281"/>
      <c r="I11" s="283"/>
      <c r="J11" s="284"/>
    </row>
    <row r="12" spans="1:14" s="275" customFormat="1" ht="21" customHeight="1">
      <c r="A12" s="286"/>
      <c r="B12" s="287" t="s">
        <v>282</v>
      </c>
      <c r="C12" s="288">
        <v>5</v>
      </c>
      <c r="D12" s="289" t="s">
        <v>5</v>
      </c>
      <c r="E12" s="290">
        <v>27500</v>
      </c>
      <c r="F12" s="291">
        <f t="shared" ref="F12:F28" si="0">E12*C12</f>
        <v>137500</v>
      </c>
      <c r="G12" s="290">
        <v>0</v>
      </c>
      <c r="H12" s="291">
        <f>G12*C12</f>
        <v>0</v>
      </c>
      <c r="I12" s="292">
        <f t="shared" ref="I12:I28" si="1">H12+F12</f>
        <v>137500</v>
      </c>
      <c r="J12" s="293"/>
      <c r="K12" s="294"/>
      <c r="L12" s="295"/>
      <c r="M12" s="294"/>
      <c r="N12" s="294"/>
    </row>
    <row r="13" spans="1:14" s="275" customFormat="1">
      <c r="A13" s="286"/>
      <c r="B13" s="287" t="s">
        <v>283</v>
      </c>
      <c r="C13" s="288">
        <v>20</v>
      </c>
      <c r="D13" s="289" t="s">
        <v>5</v>
      </c>
      <c r="E13" s="290">
        <v>10500</v>
      </c>
      <c r="F13" s="291">
        <f t="shared" si="0"/>
        <v>210000</v>
      </c>
      <c r="G13" s="290">
        <v>0</v>
      </c>
      <c r="H13" s="291">
        <f>G13*C13</f>
        <v>0</v>
      </c>
      <c r="I13" s="292">
        <f t="shared" si="1"/>
        <v>210000</v>
      </c>
      <c r="J13" s="293"/>
      <c r="K13" s="294"/>
      <c r="L13" s="295"/>
      <c r="M13" s="294"/>
      <c r="N13" s="294"/>
    </row>
    <row r="14" spans="1:14" s="275" customFormat="1">
      <c r="A14" s="286"/>
      <c r="B14" s="287" t="s">
        <v>284</v>
      </c>
      <c r="C14" s="288">
        <v>10</v>
      </c>
      <c r="D14" s="289" t="s">
        <v>5</v>
      </c>
      <c r="E14" s="290">
        <f>6667+1</f>
        <v>6668</v>
      </c>
      <c r="F14" s="291">
        <f t="shared" si="0"/>
        <v>66680</v>
      </c>
      <c r="G14" s="290">
        <v>0</v>
      </c>
      <c r="H14" s="291">
        <f t="shared" ref="H14:H28" si="2">G14*C14</f>
        <v>0</v>
      </c>
      <c r="I14" s="292">
        <f t="shared" si="1"/>
        <v>66680</v>
      </c>
      <c r="J14" s="293"/>
      <c r="K14" s="294"/>
      <c r="L14" s="295"/>
      <c r="M14" s="294"/>
      <c r="N14" s="294"/>
    </row>
    <row r="15" spans="1:14" s="275" customFormat="1">
      <c r="A15" s="286"/>
      <c r="B15" s="287" t="s">
        <v>285</v>
      </c>
      <c r="C15" s="288">
        <v>13</v>
      </c>
      <c r="D15" s="289" t="s">
        <v>5</v>
      </c>
      <c r="E15" s="290">
        <f>6140</f>
        <v>6140</v>
      </c>
      <c r="F15" s="291">
        <f t="shared" si="0"/>
        <v>79820</v>
      </c>
      <c r="G15" s="290">
        <v>0</v>
      </c>
      <c r="H15" s="291">
        <f t="shared" si="2"/>
        <v>0</v>
      </c>
      <c r="I15" s="292">
        <f t="shared" si="1"/>
        <v>79820</v>
      </c>
      <c r="J15" s="293"/>
      <c r="K15" s="294"/>
      <c r="L15" s="295"/>
      <c r="M15" s="294"/>
      <c r="N15" s="294"/>
    </row>
    <row r="16" spans="1:14" s="275" customFormat="1">
      <c r="A16" s="286"/>
      <c r="B16" s="287" t="s">
        <v>286</v>
      </c>
      <c r="C16" s="288"/>
      <c r="D16" s="289"/>
      <c r="E16" s="290"/>
      <c r="F16" s="291"/>
      <c r="G16" s="290"/>
      <c r="H16" s="291"/>
      <c r="I16" s="292"/>
      <c r="J16" s="293"/>
      <c r="K16" s="294"/>
      <c r="L16" s="295"/>
      <c r="M16" s="294"/>
      <c r="N16" s="294"/>
    </row>
    <row r="17" spans="1:14" s="275" customFormat="1">
      <c r="A17" s="286"/>
      <c r="B17" s="287" t="s">
        <v>287</v>
      </c>
      <c r="C17" s="288">
        <v>25</v>
      </c>
      <c r="D17" s="289" t="s">
        <v>5</v>
      </c>
      <c r="E17" s="290">
        <f>2959</f>
        <v>2959</v>
      </c>
      <c r="F17" s="291">
        <f>E17*C17</f>
        <v>73975</v>
      </c>
      <c r="G17" s="290">
        <v>0</v>
      </c>
      <c r="H17" s="291">
        <f>G17*C17</f>
        <v>0</v>
      </c>
      <c r="I17" s="292">
        <f>H17+F17</f>
        <v>73975</v>
      </c>
      <c r="J17" s="293"/>
      <c r="K17" s="294"/>
      <c r="L17" s="295"/>
      <c r="M17" s="294"/>
      <c r="N17" s="294"/>
    </row>
    <row r="18" spans="1:14" s="275" customFormat="1">
      <c r="A18" s="286"/>
      <c r="B18" s="287" t="s">
        <v>288</v>
      </c>
      <c r="C18" s="288">
        <v>17</v>
      </c>
      <c r="D18" s="289" t="s">
        <v>5</v>
      </c>
      <c r="E18" s="290">
        <f>2959</f>
        <v>2959</v>
      </c>
      <c r="F18" s="291">
        <f>E18*C18</f>
        <v>50303</v>
      </c>
      <c r="G18" s="290">
        <v>0</v>
      </c>
      <c r="H18" s="291">
        <f>G18*C18</f>
        <v>0</v>
      </c>
      <c r="I18" s="292">
        <f>H18+F18</f>
        <v>50303</v>
      </c>
      <c r="J18" s="293"/>
      <c r="K18" s="294"/>
      <c r="L18" s="295"/>
      <c r="M18" s="294"/>
      <c r="N18" s="294"/>
    </row>
    <row r="19" spans="1:14" s="275" customFormat="1">
      <c r="A19" s="286"/>
      <c r="B19" s="287" t="s">
        <v>289</v>
      </c>
      <c r="C19" s="288">
        <v>8</v>
      </c>
      <c r="D19" s="289" t="s">
        <v>5</v>
      </c>
      <c r="E19" s="290">
        <v>2418</v>
      </c>
      <c r="F19" s="291">
        <f t="shared" si="0"/>
        <v>19344</v>
      </c>
      <c r="G19" s="290">
        <v>0</v>
      </c>
      <c r="H19" s="291">
        <v>0</v>
      </c>
      <c r="I19" s="292">
        <f t="shared" si="1"/>
        <v>19344</v>
      </c>
      <c r="J19" s="293"/>
      <c r="K19" s="294"/>
      <c r="L19" s="295"/>
      <c r="M19" s="294"/>
      <c r="N19" s="294"/>
    </row>
    <row r="20" spans="1:14" s="275" customFormat="1">
      <c r="A20" s="286"/>
      <c r="B20" s="287" t="s">
        <v>290</v>
      </c>
      <c r="C20" s="288">
        <v>2</v>
      </c>
      <c r="D20" s="289" t="s">
        <v>5</v>
      </c>
      <c r="E20" s="290">
        <f>22954</f>
        <v>22954</v>
      </c>
      <c r="F20" s="291">
        <f t="shared" si="0"/>
        <v>45908</v>
      </c>
      <c r="G20" s="290">
        <v>0</v>
      </c>
      <c r="H20" s="291">
        <f t="shared" si="2"/>
        <v>0</v>
      </c>
      <c r="I20" s="292">
        <f t="shared" si="1"/>
        <v>45908</v>
      </c>
      <c r="J20" s="293"/>
      <c r="K20" s="294"/>
      <c r="L20" s="295"/>
      <c r="M20" s="294"/>
      <c r="N20" s="294"/>
    </row>
    <row r="21" spans="1:14" s="275" customFormat="1">
      <c r="A21" s="286"/>
      <c r="B21" s="287" t="s">
        <v>291</v>
      </c>
      <c r="C21" s="288">
        <v>24</v>
      </c>
      <c r="D21" s="289" t="s">
        <v>5</v>
      </c>
      <c r="E21" s="290">
        <f>3928</f>
        <v>3928</v>
      </c>
      <c r="F21" s="291">
        <f t="shared" si="0"/>
        <v>94272</v>
      </c>
      <c r="G21" s="290">
        <v>0</v>
      </c>
      <c r="H21" s="291">
        <f t="shared" si="2"/>
        <v>0</v>
      </c>
      <c r="I21" s="292">
        <f t="shared" si="1"/>
        <v>94272</v>
      </c>
      <c r="J21" s="293"/>
      <c r="K21" s="294"/>
      <c r="L21" s="295"/>
      <c r="M21" s="294"/>
      <c r="N21" s="294"/>
    </row>
    <row r="22" spans="1:14" s="275" customFormat="1">
      <c r="A22" s="286"/>
      <c r="B22" s="287" t="s">
        <v>292</v>
      </c>
      <c r="C22" s="288">
        <v>2</v>
      </c>
      <c r="D22" s="289" t="s">
        <v>5</v>
      </c>
      <c r="E22" s="290">
        <f>2338</f>
        <v>2338</v>
      </c>
      <c r="F22" s="291">
        <f t="shared" si="0"/>
        <v>4676</v>
      </c>
      <c r="G22" s="290">
        <v>0</v>
      </c>
      <c r="H22" s="291">
        <f t="shared" si="2"/>
        <v>0</v>
      </c>
      <c r="I22" s="292">
        <f t="shared" si="1"/>
        <v>4676</v>
      </c>
      <c r="J22" s="293"/>
      <c r="K22" s="294"/>
      <c r="L22" s="295"/>
      <c r="M22" s="294"/>
      <c r="N22" s="294"/>
    </row>
    <row r="23" spans="1:14" s="275" customFormat="1">
      <c r="A23" s="296"/>
      <c r="B23" s="287" t="s">
        <v>293</v>
      </c>
      <c r="C23" s="288">
        <v>2</v>
      </c>
      <c r="D23" s="289" t="s">
        <v>5</v>
      </c>
      <c r="E23" s="290">
        <f>10877+5</f>
        <v>10882</v>
      </c>
      <c r="F23" s="291">
        <f t="shared" si="0"/>
        <v>21764</v>
      </c>
      <c r="G23" s="290">
        <v>0</v>
      </c>
      <c r="H23" s="291">
        <f t="shared" si="2"/>
        <v>0</v>
      </c>
      <c r="I23" s="292">
        <f t="shared" si="1"/>
        <v>21764</v>
      </c>
      <c r="J23" s="293"/>
      <c r="K23" s="294"/>
      <c r="L23" s="295"/>
      <c r="M23" s="294"/>
      <c r="N23" s="294"/>
    </row>
    <row r="24" spans="1:14" s="275" customFormat="1">
      <c r="A24" s="286"/>
      <c r="B24" s="287" t="s">
        <v>294</v>
      </c>
      <c r="C24" s="288">
        <v>16</v>
      </c>
      <c r="D24" s="289" t="s">
        <v>5</v>
      </c>
      <c r="E24" s="290">
        <f>2438</f>
        <v>2438</v>
      </c>
      <c r="F24" s="291">
        <f t="shared" si="0"/>
        <v>39008</v>
      </c>
      <c r="G24" s="290">
        <v>0</v>
      </c>
      <c r="H24" s="291">
        <f t="shared" si="2"/>
        <v>0</v>
      </c>
      <c r="I24" s="292">
        <f t="shared" si="1"/>
        <v>39008</v>
      </c>
      <c r="J24" s="293"/>
      <c r="K24" s="294"/>
      <c r="L24" s="295"/>
      <c r="M24" s="294"/>
      <c r="N24" s="294"/>
    </row>
    <row r="25" spans="1:14" s="275" customFormat="1">
      <c r="A25" s="286"/>
      <c r="B25" s="287" t="s">
        <v>295</v>
      </c>
      <c r="C25" s="288">
        <v>24</v>
      </c>
      <c r="D25" s="289" t="s">
        <v>5</v>
      </c>
      <c r="E25" s="290">
        <f>1308</f>
        <v>1308</v>
      </c>
      <c r="F25" s="291">
        <f>E25*C25</f>
        <v>31392</v>
      </c>
      <c r="G25" s="290">
        <v>0</v>
      </c>
      <c r="H25" s="291">
        <f t="shared" si="2"/>
        <v>0</v>
      </c>
      <c r="I25" s="292">
        <f>H25+F25</f>
        <v>31392</v>
      </c>
      <c r="J25" s="293"/>
      <c r="K25" s="294"/>
      <c r="L25" s="295"/>
      <c r="M25" s="294"/>
      <c r="N25" s="294"/>
    </row>
    <row r="26" spans="1:14" s="275" customFormat="1">
      <c r="A26" s="286"/>
      <c r="B26" s="287" t="s">
        <v>296</v>
      </c>
      <c r="C26" s="288">
        <v>18</v>
      </c>
      <c r="D26" s="289" t="s">
        <v>5</v>
      </c>
      <c r="E26" s="290">
        <f>1404</f>
        <v>1404</v>
      </c>
      <c r="F26" s="291">
        <f t="shared" si="0"/>
        <v>25272</v>
      </c>
      <c r="G26" s="290">
        <v>0</v>
      </c>
      <c r="H26" s="291">
        <f t="shared" si="2"/>
        <v>0</v>
      </c>
      <c r="I26" s="292">
        <f t="shared" si="1"/>
        <v>25272</v>
      </c>
      <c r="J26" s="293"/>
      <c r="K26" s="294"/>
      <c r="L26" s="295"/>
      <c r="M26" s="294"/>
      <c r="N26" s="294"/>
    </row>
    <row r="27" spans="1:14" s="275" customFormat="1">
      <c r="A27" s="296"/>
      <c r="B27" s="287" t="s">
        <v>297</v>
      </c>
      <c r="C27" s="288">
        <v>4</v>
      </c>
      <c r="D27" s="289" t="s">
        <v>5</v>
      </c>
      <c r="E27" s="290">
        <f>385</f>
        <v>385</v>
      </c>
      <c r="F27" s="291">
        <f t="shared" si="0"/>
        <v>1540</v>
      </c>
      <c r="G27" s="290">
        <v>0</v>
      </c>
      <c r="H27" s="291">
        <f t="shared" si="2"/>
        <v>0</v>
      </c>
      <c r="I27" s="292">
        <f t="shared" si="1"/>
        <v>1540</v>
      </c>
      <c r="J27" s="293"/>
      <c r="K27" s="294"/>
      <c r="L27" s="295"/>
      <c r="M27" s="294"/>
      <c r="N27" s="294"/>
    </row>
    <row r="28" spans="1:14" s="275" customFormat="1">
      <c r="A28" s="286"/>
      <c r="B28" s="287" t="s">
        <v>298</v>
      </c>
      <c r="C28" s="288">
        <v>25</v>
      </c>
      <c r="D28" s="289" t="s">
        <v>5</v>
      </c>
      <c r="E28" s="290">
        <f>2295</f>
        <v>2295</v>
      </c>
      <c r="F28" s="291">
        <f t="shared" si="0"/>
        <v>57375</v>
      </c>
      <c r="G28" s="290">
        <v>0</v>
      </c>
      <c r="H28" s="291">
        <f t="shared" si="2"/>
        <v>0</v>
      </c>
      <c r="I28" s="292">
        <f t="shared" si="1"/>
        <v>57375</v>
      </c>
      <c r="J28" s="293"/>
      <c r="K28" s="294"/>
      <c r="L28" s="295"/>
      <c r="M28" s="294"/>
      <c r="N28" s="294"/>
    </row>
    <row r="29" spans="1:14" s="275" customFormat="1">
      <c r="A29" s="286"/>
      <c r="B29" s="287" t="s">
        <v>299</v>
      </c>
      <c r="C29" s="288"/>
      <c r="D29" s="289"/>
      <c r="E29" s="290"/>
      <c r="F29" s="291"/>
      <c r="G29" s="290"/>
      <c r="H29" s="291"/>
      <c r="I29" s="292"/>
      <c r="J29" s="293"/>
      <c r="K29" s="294"/>
      <c r="L29" s="295"/>
      <c r="M29" s="294"/>
      <c r="N29" s="294"/>
    </row>
    <row r="30" spans="1:14" s="275" customFormat="1">
      <c r="A30" s="286"/>
      <c r="B30" s="287" t="s">
        <v>300</v>
      </c>
      <c r="C30" s="288">
        <v>4</v>
      </c>
      <c r="D30" s="289" t="s">
        <v>5</v>
      </c>
      <c r="E30" s="290">
        <f>8333</f>
        <v>8333</v>
      </c>
      <c r="F30" s="291">
        <f t="shared" ref="F30:F83" si="3">E30*C30</f>
        <v>33332</v>
      </c>
      <c r="G30" s="290">
        <v>0</v>
      </c>
      <c r="H30" s="291">
        <f t="shared" ref="H30:H83" si="4">G30*C30</f>
        <v>0</v>
      </c>
      <c r="I30" s="292">
        <f t="shared" ref="I30:I83" si="5">H30+F30</f>
        <v>33332</v>
      </c>
      <c r="J30" s="293"/>
      <c r="K30" s="294"/>
      <c r="L30" s="295"/>
      <c r="M30" s="294"/>
      <c r="N30" s="294"/>
    </row>
    <row r="31" spans="1:14" s="275" customFormat="1">
      <c r="A31" s="286"/>
      <c r="B31" s="287" t="s">
        <v>301</v>
      </c>
      <c r="C31" s="288">
        <v>11</v>
      </c>
      <c r="D31" s="289" t="s">
        <v>5</v>
      </c>
      <c r="E31" s="290">
        <f>8333</f>
        <v>8333</v>
      </c>
      <c r="F31" s="291">
        <f t="shared" si="3"/>
        <v>91663</v>
      </c>
      <c r="G31" s="290">
        <v>0</v>
      </c>
      <c r="H31" s="291">
        <f t="shared" si="4"/>
        <v>0</v>
      </c>
      <c r="I31" s="292">
        <f t="shared" si="5"/>
        <v>91663</v>
      </c>
      <c r="J31" s="293"/>
      <c r="K31" s="294"/>
      <c r="L31" s="295"/>
      <c r="M31" s="294"/>
      <c r="N31" s="294"/>
    </row>
    <row r="32" spans="1:14" s="275" customFormat="1">
      <c r="A32" s="286"/>
      <c r="B32" s="287" t="s">
        <v>302</v>
      </c>
      <c r="C32" s="288">
        <v>5</v>
      </c>
      <c r="D32" s="289" t="s">
        <v>5</v>
      </c>
      <c r="E32" s="290">
        <f>4795</f>
        <v>4795</v>
      </c>
      <c r="F32" s="291">
        <f t="shared" si="3"/>
        <v>23975</v>
      </c>
      <c r="G32" s="290">
        <v>0</v>
      </c>
      <c r="H32" s="291">
        <f t="shared" si="4"/>
        <v>0</v>
      </c>
      <c r="I32" s="292">
        <f t="shared" si="5"/>
        <v>23975</v>
      </c>
      <c r="J32" s="293"/>
      <c r="K32" s="294"/>
      <c r="L32" s="295"/>
      <c r="M32" s="294"/>
      <c r="N32" s="294"/>
    </row>
    <row r="33" spans="1:14" s="275" customFormat="1">
      <c r="A33" s="296"/>
      <c r="B33" s="287" t="s">
        <v>303</v>
      </c>
      <c r="C33" s="288">
        <v>5</v>
      </c>
      <c r="D33" s="289" t="s">
        <v>5</v>
      </c>
      <c r="E33" s="290">
        <f>4143</f>
        <v>4143</v>
      </c>
      <c r="F33" s="291">
        <f t="shared" si="3"/>
        <v>20715</v>
      </c>
      <c r="G33" s="290">
        <v>0</v>
      </c>
      <c r="H33" s="291">
        <f t="shared" si="4"/>
        <v>0</v>
      </c>
      <c r="I33" s="292">
        <f t="shared" si="5"/>
        <v>20715</v>
      </c>
      <c r="J33" s="293"/>
      <c r="K33" s="294"/>
      <c r="L33" s="295"/>
      <c r="M33" s="294"/>
      <c r="N33" s="294"/>
    </row>
    <row r="34" spans="1:14" s="275" customFormat="1">
      <c r="A34" s="296"/>
      <c r="B34" s="287" t="s">
        <v>304</v>
      </c>
      <c r="C34" s="288">
        <v>5</v>
      </c>
      <c r="D34" s="289" t="s">
        <v>5</v>
      </c>
      <c r="E34" s="290">
        <f>43800</f>
        <v>43800</v>
      </c>
      <c r="F34" s="291">
        <f t="shared" si="3"/>
        <v>219000</v>
      </c>
      <c r="G34" s="290">
        <v>0</v>
      </c>
      <c r="H34" s="291">
        <f t="shared" si="4"/>
        <v>0</v>
      </c>
      <c r="I34" s="292">
        <f t="shared" si="5"/>
        <v>219000</v>
      </c>
      <c r="J34" s="293"/>
      <c r="K34" s="294"/>
      <c r="L34" s="295"/>
      <c r="M34" s="294"/>
      <c r="N34" s="294"/>
    </row>
    <row r="35" spans="1:14" s="275" customFormat="1">
      <c r="A35" s="296"/>
      <c r="B35" s="287" t="s">
        <v>305</v>
      </c>
      <c r="C35" s="288">
        <v>52</v>
      </c>
      <c r="D35" s="289" t="s">
        <v>5</v>
      </c>
      <c r="E35" s="290">
        <f>1290+90.3</f>
        <v>1380.3</v>
      </c>
      <c r="F35" s="291">
        <f t="shared" si="3"/>
        <v>71775.599999999991</v>
      </c>
      <c r="G35" s="290">
        <v>0</v>
      </c>
      <c r="H35" s="291">
        <v>0</v>
      </c>
      <c r="I35" s="292">
        <f t="shared" si="5"/>
        <v>71775.599999999991</v>
      </c>
      <c r="J35" s="293"/>
      <c r="K35" s="294"/>
      <c r="L35" s="295"/>
      <c r="M35" s="294"/>
      <c r="N35" s="294"/>
    </row>
    <row r="36" spans="1:14" s="275" customFormat="1">
      <c r="A36" s="296"/>
      <c r="B36" s="287" t="s">
        <v>306</v>
      </c>
      <c r="C36" s="288">
        <v>76</v>
      </c>
      <c r="D36" s="289" t="s">
        <v>5</v>
      </c>
      <c r="E36" s="290">
        <f>850+59.5</f>
        <v>909.5</v>
      </c>
      <c r="F36" s="291">
        <f t="shared" si="3"/>
        <v>69122</v>
      </c>
      <c r="G36" s="290">
        <v>0</v>
      </c>
      <c r="H36" s="291">
        <v>0</v>
      </c>
      <c r="I36" s="292">
        <f t="shared" si="5"/>
        <v>69122</v>
      </c>
      <c r="J36" s="293"/>
      <c r="K36" s="294"/>
      <c r="L36" s="295"/>
      <c r="M36" s="294"/>
      <c r="N36" s="294"/>
    </row>
    <row r="37" spans="1:14" s="275" customFormat="1">
      <c r="A37" s="296"/>
      <c r="B37" s="287" t="s">
        <v>307</v>
      </c>
      <c r="C37" s="288"/>
      <c r="D37" s="289"/>
      <c r="E37" s="290"/>
      <c r="F37" s="291"/>
      <c r="G37" s="290"/>
      <c r="H37" s="291"/>
      <c r="I37" s="292"/>
      <c r="J37" s="293"/>
      <c r="K37" s="294"/>
      <c r="L37" s="295"/>
      <c r="M37" s="294"/>
      <c r="N37" s="294"/>
    </row>
    <row r="38" spans="1:14" s="275" customFormat="1">
      <c r="A38" s="296"/>
      <c r="B38" s="287" t="s">
        <v>308</v>
      </c>
      <c r="C38" s="288">
        <v>100</v>
      </c>
      <c r="D38" s="289" t="s">
        <v>5</v>
      </c>
      <c r="E38" s="290">
        <f>369+25.83</f>
        <v>394.83</v>
      </c>
      <c r="F38" s="291">
        <f t="shared" si="3"/>
        <v>39483</v>
      </c>
      <c r="G38" s="290">
        <v>0</v>
      </c>
      <c r="H38" s="291">
        <v>0</v>
      </c>
      <c r="I38" s="292">
        <f t="shared" si="5"/>
        <v>39483</v>
      </c>
      <c r="J38" s="293"/>
      <c r="K38" s="294"/>
      <c r="L38" s="295"/>
      <c r="M38" s="294"/>
      <c r="N38" s="294"/>
    </row>
    <row r="39" spans="1:14" s="275" customFormat="1">
      <c r="A39" s="296"/>
      <c r="B39" s="287" t="s">
        <v>309</v>
      </c>
      <c r="C39" s="288">
        <v>116</v>
      </c>
      <c r="D39" s="289" t="s">
        <v>5</v>
      </c>
      <c r="E39" s="290">
        <f>369+25.83</f>
        <v>394.83</v>
      </c>
      <c r="F39" s="291">
        <f t="shared" si="3"/>
        <v>45800.28</v>
      </c>
      <c r="G39" s="290">
        <v>0</v>
      </c>
      <c r="H39" s="291">
        <v>0</v>
      </c>
      <c r="I39" s="292">
        <f t="shared" si="5"/>
        <v>45800.28</v>
      </c>
      <c r="J39" s="293"/>
      <c r="K39" s="294"/>
      <c r="L39" s="295"/>
      <c r="M39" s="294"/>
      <c r="N39" s="294"/>
    </row>
    <row r="40" spans="1:14" s="275" customFormat="1">
      <c r="A40" s="286"/>
      <c r="B40" s="287" t="s">
        <v>310</v>
      </c>
      <c r="C40" s="288">
        <v>8</v>
      </c>
      <c r="D40" s="289" t="s">
        <v>5</v>
      </c>
      <c r="E40" s="290">
        <v>150</v>
      </c>
      <c r="F40" s="291">
        <f t="shared" si="3"/>
        <v>1200</v>
      </c>
      <c r="G40" s="290">
        <v>0</v>
      </c>
      <c r="H40" s="291">
        <f t="shared" si="4"/>
        <v>0</v>
      </c>
      <c r="I40" s="292">
        <f t="shared" si="5"/>
        <v>1200</v>
      </c>
      <c r="J40" s="293"/>
      <c r="K40" s="294"/>
      <c r="L40" s="295"/>
      <c r="M40" s="294"/>
      <c r="N40" s="294"/>
    </row>
    <row r="41" spans="1:14" s="275" customFormat="1">
      <c r="A41" s="296"/>
      <c r="B41" s="287" t="s">
        <v>311</v>
      </c>
      <c r="C41" s="288"/>
      <c r="D41" s="289"/>
      <c r="E41" s="290"/>
      <c r="F41" s="291"/>
      <c r="G41" s="290"/>
      <c r="H41" s="291"/>
      <c r="I41" s="292"/>
      <c r="J41" s="293"/>
      <c r="K41" s="294"/>
      <c r="L41" s="295"/>
      <c r="M41" s="294"/>
      <c r="N41" s="294"/>
    </row>
    <row r="42" spans="1:14" s="275" customFormat="1">
      <c r="A42" s="296"/>
      <c r="B42" s="287" t="s">
        <v>312</v>
      </c>
      <c r="C42" s="288">
        <v>16</v>
      </c>
      <c r="D42" s="289" t="s">
        <v>5</v>
      </c>
      <c r="E42" s="290">
        <f>320/1.07</f>
        <v>299.06542056074767</v>
      </c>
      <c r="F42" s="291">
        <f>E42*C42</f>
        <v>4785.0467289719627</v>
      </c>
      <c r="G42" s="290">
        <v>0</v>
      </c>
      <c r="H42" s="291">
        <f>G42*C42</f>
        <v>0</v>
      </c>
      <c r="I42" s="292">
        <f>H42+F42</f>
        <v>4785.0467289719627</v>
      </c>
      <c r="J42" s="293"/>
      <c r="K42" s="294"/>
      <c r="L42" s="295"/>
      <c r="M42" s="294"/>
      <c r="N42" s="294"/>
    </row>
    <row r="43" spans="1:14" s="275" customFormat="1">
      <c r="A43" s="296"/>
      <c r="B43" s="287" t="s">
        <v>313</v>
      </c>
      <c r="C43" s="288">
        <v>8</v>
      </c>
      <c r="D43" s="289" t="s">
        <v>5</v>
      </c>
      <c r="E43" s="290">
        <f>320/1.07</f>
        <v>299.06542056074767</v>
      </c>
      <c r="F43" s="291">
        <f t="shared" si="3"/>
        <v>2392.5233644859813</v>
      </c>
      <c r="G43" s="290">
        <v>0</v>
      </c>
      <c r="H43" s="291">
        <f t="shared" si="4"/>
        <v>0</v>
      </c>
      <c r="I43" s="292">
        <f t="shared" si="5"/>
        <v>2392.5233644859813</v>
      </c>
      <c r="J43" s="293"/>
      <c r="K43" s="294"/>
      <c r="L43" s="295"/>
      <c r="M43" s="294"/>
      <c r="N43" s="294"/>
    </row>
    <row r="44" spans="1:14" s="275" customFormat="1">
      <c r="A44" s="296"/>
      <c r="B44" s="287" t="s">
        <v>314</v>
      </c>
      <c r="C44" s="288">
        <v>12</v>
      </c>
      <c r="D44" s="289" t="s">
        <v>5</v>
      </c>
      <c r="E44" s="290">
        <f>360.315/1.07</f>
        <v>336.74299065420558</v>
      </c>
      <c r="F44" s="291">
        <f t="shared" si="3"/>
        <v>4040.9158878504668</v>
      </c>
      <c r="G44" s="290">
        <v>0</v>
      </c>
      <c r="H44" s="291">
        <f t="shared" si="4"/>
        <v>0</v>
      </c>
      <c r="I44" s="292">
        <f t="shared" si="5"/>
        <v>4040.9158878504668</v>
      </c>
      <c r="J44" s="293"/>
      <c r="K44" s="294"/>
      <c r="L44" s="295"/>
      <c r="M44" s="294"/>
      <c r="N44" s="294"/>
    </row>
    <row r="45" spans="1:14" s="28" customFormat="1">
      <c r="A45" s="297"/>
      <c r="B45" s="284" t="s">
        <v>320</v>
      </c>
      <c r="C45" s="298">
        <v>100</v>
      </c>
      <c r="D45" s="299" t="s">
        <v>234</v>
      </c>
      <c r="E45" s="300">
        <v>20000</v>
      </c>
      <c r="F45" s="301">
        <f t="shared" si="3"/>
        <v>2000000</v>
      </c>
      <c r="G45" s="300">
        <v>0</v>
      </c>
      <c r="H45" s="301">
        <f t="shared" si="4"/>
        <v>0</v>
      </c>
      <c r="I45" s="302">
        <f t="shared" si="5"/>
        <v>2000000</v>
      </c>
      <c r="J45" s="303"/>
      <c r="K45" s="26"/>
      <c r="L45" s="27"/>
      <c r="M45" s="26"/>
      <c r="N45" s="26"/>
    </row>
    <row r="46" spans="1:14" s="28" customFormat="1">
      <c r="A46" s="297"/>
      <c r="B46" s="284" t="s">
        <v>319</v>
      </c>
      <c r="C46" s="298">
        <v>1</v>
      </c>
      <c r="D46" s="299" t="s">
        <v>258</v>
      </c>
      <c r="E46" s="300">
        <v>25000</v>
      </c>
      <c r="F46" s="301">
        <f t="shared" si="3"/>
        <v>25000</v>
      </c>
      <c r="G46" s="300">
        <v>0</v>
      </c>
      <c r="H46" s="301">
        <f t="shared" si="4"/>
        <v>0</v>
      </c>
      <c r="I46" s="302">
        <f t="shared" si="5"/>
        <v>25000</v>
      </c>
      <c r="J46" s="303"/>
      <c r="K46" s="26"/>
      <c r="L46" s="27"/>
      <c r="M46" s="26"/>
      <c r="N46" s="26"/>
    </row>
    <row r="47" spans="1:14" s="275" customFormat="1">
      <c r="A47" s="304"/>
      <c r="B47" s="305" t="s">
        <v>257</v>
      </c>
      <c r="C47" s="306"/>
      <c r="D47" s="307"/>
      <c r="E47" s="308"/>
      <c r="F47" s="309"/>
      <c r="G47" s="308"/>
      <c r="H47" s="309"/>
      <c r="I47" s="310">
        <f>SUM(I12:I46)</f>
        <v>3611113.3659813087</v>
      </c>
      <c r="J47" s="311"/>
      <c r="K47" s="294"/>
      <c r="L47" s="295"/>
      <c r="M47" s="294"/>
      <c r="N47" s="294"/>
    </row>
    <row r="48" spans="1:14" s="275" customFormat="1">
      <c r="A48" s="296"/>
      <c r="B48" s="287"/>
      <c r="C48" s="288"/>
      <c r="D48" s="289"/>
      <c r="E48" s="290"/>
      <c r="F48" s="291"/>
      <c r="G48" s="290"/>
      <c r="H48" s="291"/>
      <c r="I48" s="292"/>
      <c r="J48" s="293"/>
      <c r="K48" s="294"/>
      <c r="L48" s="295"/>
      <c r="M48" s="294"/>
      <c r="N48" s="294"/>
    </row>
    <row r="49" spans="1:10" s="275" customFormat="1">
      <c r="A49" s="312">
        <v>2</v>
      </c>
      <c r="B49" s="285" t="s">
        <v>321</v>
      </c>
      <c r="C49" s="313"/>
      <c r="D49" s="314"/>
      <c r="E49" s="315"/>
      <c r="F49" s="291"/>
      <c r="G49" s="290"/>
      <c r="H49" s="291"/>
      <c r="I49" s="292"/>
      <c r="J49" s="316"/>
    </row>
    <row r="50" spans="1:10" s="275" customFormat="1">
      <c r="A50" s="317"/>
      <c r="B50" s="318" t="s">
        <v>315</v>
      </c>
      <c r="C50" s="319">
        <v>1</v>
      </c>
      <c r="D50" s="320" t="s">
        <v>234</v>
      </c>
      <c r="E50" s="321">
        <v>65000</v>
      </c>
      <c r="F50" s="291">
        <f t="shared" si="3"/>
        <v>65000</v>
      </c>
      <c r="G50" s="290">
        <v>0</v>
      </c>
      <c r="H50" s="291">
        <f t="shared" si="4"/>
        <v>0</v>
      </c>
      <c r="I50" s="292">
        <f t="shared" si="5"/>
        <v>65000</v>
      </c>
      <c r="J50" s="316"/>
    </row>
    <row r="51" spans="1:10" s="275" customFormat="1">
      <c r="A51" s="317"/>
      <c r="B51" s="322" t="s">
        <v>224</v>
      </c>
      <c r="C51" s="323">
        <v>1</v>
      </c>
      <c r="D51" s="324" t="s">
        <v>234</v>
      </c>
      <c r="E51" s="325">
        <v>18000</v>
      </c>
      <c r="F51" s="291">
        <f t="shared" si="3"/>
        <v>18000</v>
      </c>
      <c r="G51" s="290">
        <v>0</v>
      </c>
      <c r="H51" s="291">
        <f t="shared" si="4"/>
        <v>0</v>
      </c>
      <c r="I51" s="292">
        <f t="shared" si="5"/>
        <v>18000</v>
      </c>
      <c r="J51" s="316"/>
    </row>
    <row r="52" spans="1:10" s="275" customFormat="1">
      <c r="A52" s="317"/>
      <c r="B52" s="326" t="s">
        <v>225</v>
      </c>
      <c r="C52" s="319">
        <v>2</v>
      </c>
      <c r="D52" s="320" t="s">
        <v>235</v>
      </c>
      <c r="E52" s="327">
        <v>2700</v>
      </c>
      <c r="F52" s="291">
        <f t="shared" si="3"/>
        <v>5400</v>
      </c>
      <c r="G52" s="290">
        <v>0</v>
      </c>
      <c r="H52" s="291">
        <f t="shared" si="4"/>
        <v>0</v>
      </c>
      <c r="I52" s="292">
        <f t="shared" si="5"/>
        <v>5400</v>
      </c>
      <c r="J52" s="316"/>
    </row>
    <row r="53" spans="1:10" s="275" customFormat="1">
      <c r="A53" s="317"/>
      <c r="B53" s="328" t="s">
        <v>226</v>
      </c>
      <c r="C53" s="319">
        <v>1</v>
      </c>
      <c r="D53" s="320" t="s">
        <v>5</v>
      </c>
      <c r="E53" s="329">
        <v>10900</v>
      </c>
      <c r="F53" s="291">
        <f t="shared" si="3"/>
        <v>10900</v>
      </c>
      <c r="G53" s="290">
        <v>0</v>
      </c>
      <c r="H53" s="291">
        <f t="shared" si="4"/>
        <v>0</v>
      </c>
      <c r="I53" s="292">
        <f t="shared" si="5"/>
        <v>10900</v>
      </c>
      <c r="J53" s="316"/>
    </row>
    <row r="54" spans="1:10" s="275" customFormat="1">
      <c r="A54" s="317"/>
      <c r="B54" s="322" t="s">
        <v>227</v>
      </c>
      <c r="C54" s="323">
        <v>1</v>
      </c>
      <c r="D54" s="324" t="s">
        <v>234</v>
      </c>
      <c r="E54" s="330">
        <v>37000</v>
      </c>
      <c r="F54" s="291">
        <f t="shared" si="3"/>
        <v>37000</v>
      </c>
      <c r="G54" s="290">
        <v>0</v>
      </c>
      <c r="H54" s="291">
        <f t="shared" si="4"/>
        <v>0</v>
      </c>
      <c r="I54" s="292">
        <f t="shared" si="5"/>
        <v>37000</v>
      </c>
      <c r="J54" s="316"/>
    </row>
    <row r="55" spans="1:10" s="275" customFormat="1">
      <c r="A55" s="317"/>
      <c r="B55" s="322" t="s">
        <v>228</v>
      </c>
      <c r="C55" s="323">
        <v>4</v>
      </c>
      <c r="D55" s="324" t="s">
        <v>235</v>
      </c>
      <c r="E55" s="330">
        <v>20000</v>
      </c>
      <c r="F55" s="291">
        <f t="shared" si="3"/>
        <v>80000</v>
      </c>
      <c r="G55" s="290">
        <v>0</v>
      </c>
      <c r="H55" s="291">
        <f t="shared" si="4"/>
        <v>0</v>
      </c>
      <c r="I55" s="292">
        <f t="shared" si="5"/>
        <v>80000</v>
      </c>
      <c r="J55" s="316"/>
    </row>
    <row r="56" spans="1:10" s="275" customFormat="1">
      <c r="A56" s="317"/>
      <c r="B56" s="322" t="s">
        <v>229</v>
      </c>
      <c r="C56" s="323">
        <v>1</v>
      </c>
      <c r="D56" s="324" t="s">
        <v>234</v>
      </c>
      <c r="E56" s="325">
        <v>6000</v>
      </c>
      <c r="F56" s="291">
        <f t="shared" si="3"/>
        <v>6000</v>
      </c>
      <c r="G56" s="290">
        <v>0</v>
      </c>
      <c r="H56" s="291">
        <f t="shared" si="4"/>
        <v>0</v>
      </c>
      <c r="I56" s="292">
        <f t="shared" si="5"/>
        <v>6000</v>
      </c>
      <c r="J56" s="316"/>
    </row>
    <row r="57" spans="1:10" s="275" customFormat="1">
      <c r="A57" s="317"/>
      <c r="B57" s="322" t="s">
        <v>230</v>
      </c>
      <c r="C57" s="323">
        <v>1</v>
      </c>
      <c r="D57" s="324" t="s">
        <v>235</v>
      </c>
      <c r="E57" s="325">
        <v>7000</v>
      </c>
      <c r="F57" s="291">
        <f t="shared" si="3"/>
        <v>7000</v>
      </c>
      <c r="G57" s="290">
        <v>0</v>
      </c>
      <c r="H57" s="291">
        <f t="shared" si="4"/>
        <v>0</v>
      </c>
      <c r="I57" s="292">
        <f t="shared" si="5"/>
        <v>7000</v>
      </c>
      <c r="J57" s="316"/>
    </row>
    <row r="58" spans="1:10" s="275" customFormat="1">
      <c r="A58" s="317"/>
      <c r="B58" s="322" t="s">
        <v>231</v>
      </c>
      <c r="C58" s="323">
        <v>1</v>
      </c>
      <c r="D58" s="324" t="s">
        <v>235</v>
      </c>
      <c r="E58" s="325">
        <v>20000</v>
      </c>
      <c r="F58" s="291">
        <f t="shared" si="3"/>
        <v>20000</v>
      </c>
      <c r="G58" s="290">
        <v>0</v>
      </c>
      <c r="H58" s="291">
        <f t="shared" si="4"/>
        <v>0</v>
      </c>
      <c r="I58" s="292">
        <f t="shared" si="5"/>
        <v>20000</v>
      </c>
      <c r="J58" s="316"/>
    </row>
    <row r="59" spans="1:10" s="275" customFormat="1">
      <c r="A59" s="317"/>
      <c r="B59" s="322" t="s">
        <v>232</v>
      </c>
      <c r="C59" s="323">
        <v>1</v>
      </c>
      <c r="D59" s="324" t="s">
        <v>236</v>
      </c>
      <c r="E59" s="325">
        <v>10000</v>
      </c>
      <c r="F59" s="291">
        <f t="shared" si="3"/>
        <v>10000</v>
      </c>
      <c r="G59" s="290">
        <v>0</v>
      </c>
      <c r="H59" s="291">
        <f t="shared" si="4"/>
        <v>0</v>
      </c>
      <c r="I59" s="292">
        <f t="shared" si="5"/>
        <v>10000</v>
      </c>
      <c r="J59" s="316"/>
    </row>
    <row r="60" spans="1:10" s="275" customFormat="1">
      <c r="A60" s="317"/>
      <c r="B60" s="322" t="s">
        <v>233</v>
      </c>
      <c r="C60" s="323">
        <v>1</v>
      </c>
      <c r="D60" s="324" t="s">
        <v>234</v>
      </c>
      <c r="E60" s="325">
        <v>8500</v>
      </c>
      <c r="F60" s="291">
        <f t="shared" si="3"/>
        <v>8500</v>
      </c>
      <c r="G60" s="290">
        <v>0</v>
      </c>
      <c r="H60" s="291">
        <f t="shared" si="4"/>
        <v>0</v>
      </c>
      <c r="I60" s="292">
        <f t="shared" si="5"/>
        <v>8500</v>
      </c>
      <c r="J60" s="316"/>
    </row>
    <row r="61" spans="1:10" s="275" customFormat="1">
      <c r="A61" s="317"/>
      <c r="B61" s="322"/>
      <c r="C61" s="323"/>
      <c r="D61" s="324"/>
      <c r="E61" s="325"/>
      <c r="F61" s="291"/>
      <c r="G61" s="290"/>
      <c r="H61" s="291"/>
      <c r="I61" s="292"/>
      <c r="J61" s="316"/>
    </row>
    <row r="62" spans="1:10" s="275" customFormat="1">
      <c r="A62" s="331"/>
      <c r="B62" s="332" t="s">
        <v>253</v>
      </c>
      <c r="C62" s="333"/>
      <c r="D62" s="334"/>
      <c r="E62" s="335"/>
      <c r="F62" s="309"/>
      <c r="G62" s="308"/>
      <c r="H62" s="309"/>
      <c r="I62" s="310">
        <f>SUM(I50:I60)</f>
        <v>267800</v>
      </c>
      <c r="J62" s="336"/>
    </row>
    <row r="63" spans="1:10" s="275" customFormat="1" ht="12.6" customHeight="1">
      <c r="A63" s="337"/>
      <c r="B63" s="338"/>
      <c r="C63" s="339"/>
      <c r="D63" s="340"/>
      <c r="E63" s="341"/>
      <c r="F63" s="301"/>
      <c r="G63" s="300"/>
      <c r="H63" s="301"/>
      <c r="I63" s="342"/>
      <c r="J63" s="284"/>
    </row>
    <row r="64" spans="1:10" s="275" customFormat="1">
      <c r="A64" s="312">
        <v>3</v>
      </c>
      <c r="B64" s="285" t="s">
        <v>322</v>
      </c>
      <c r="C64" s="313"/>
      <c r="D64" s="314"/>
      <c r="E64" s="315"/>
      <c r="F64" s="291"/>
      <c r="G64" s="290"/>
      <c r="H64" s="291"/>
      <c r="I64" s="292"/>
      <c r="J64" s="316"/>
    </row>
    <row r="65" spans="1:10" s="275" customFormat="1">
      <c r="A65" s="317"/>
      <c r="B65" s="343" t="s">
        <v>315</v>
      </c>
      <c r="C65" s="344">
        <v>1</v>
      </c>
      <c r="D65" s="345" t="s">
        <v>234</v>
      </c>
      <c r="E65" s="321">
        <v>65000</v>
      </c>
      <c r="F65" s="291">
        <f t="shared" si="3"/>
        <v>65000</v>
      </c>
      <c r="G65" s="290">
        <v>0</v>
      </c>
      <c r="H65" s="291">
        <f t="shared" si="4"/>
        <v>0</v>
      </c>
      <c r="I65" s="292">
        <f t="shared" si="5"/>
        <v>65000</v>
      </c>
      <c r="J65" s="316"/>
    </row>
    <row r="66" spans="1:10" s="275" customFormat="1">
      <c r="A66" s="317"/>
      <c r="B66" s="346" t="s">
        <v>224</v>
      </c>
      <c r="C66" s="323">
        <v>1</v>
      </c>
      <c r="D66" s="324" t="s">
        <v>234</v>
      </c>
      <c r="E66" s="347">
        <v>18000</v>
      </c>
      <c r="F66" s="291">
        <f t="shared" si="3"/>
        <v>18000</v>
      </c>
      <c r="G66" s="290">
        <v>0</v>
      </c>
      <c r="H66" s="291">
        <f t="shared" si="4"/>
        <v>0</v>
      </c>
      <c r="I66" s="292">
        <f t="shared" si="5"/>
        <v>18000</v>
      </c>
      <c r="J66" s="316"/>
    </row>
    <row r="67" spans="1:10" s="275" customFormat="1">
      <c r="A67" s="317"/>
      <c r="B67" s="348" t="s">
        <v>225</v>
      </c>
      <c r="C67" s="344">
        <v>2</v>
      </c>
      <c r="D67" s="345" t="s">
        <v>235</v>
      </c>
      <c r="E67" s="349">
        <v>2700</v>
      </c>
      <c r="F67" s="291">
        <f t="shared" si="3"/>
        <v>5400</v>
      </c>
      <c r="G67" s="290">
        <v>0</v>
      </c>
      <c r="H67" s="291">
        <f t="shared" si="4"/>
        <v>0</v>
      </c>
      <c r="I67" s="292">
        <f t="shared" si="5"/>
        <v>5400</v>
      </c>
      <c r="J67" s="316"/>
    </row>
    <row r="68" spans="1:10" s="275" customFormat="1">
      <c r="A68" s="317"/>
      <c r="B68" s="316" t="s">
        <v>226</v>
      </c>
      <c r="C68" s="344">
        <v>1</v>
      </c>
      <c r="D68" s="345" t="s">
        <v>5</v>
      </c>
      <c r="E68" s="350">
        <v>10900</v>
      </c>
      <c r="F68" s="291">
        <f t="shared" si="3"/>
        <v>10900</v>
      </c>
      <c r="G68" s="290">
        <v>0</v>
      </c>
      <c r="H68" s="291">
        <f t="shared" si="4"/>
        <v>0</v>
      </c>
      <c r="I68" s="292">
        <f t="shared" si="5"/>
        <v>10900</v>
      </c>
      <c r="J68" s="316"/>
    </row>
    <row r="69" spans="1:10" s="275" customFormat="1">
      <c r="A69" s="317"/>
      <c r="B69" s="346" t="s">
        <v>227</v>
      </c>
      <c r="C69" s="323">
        <v>1</v>
      </c>
      <c r="D69" s="324" t="s">
        <v>234</v>
      </c>
      <c r="E69" s="351">
        <v>37000</v>
      </c>
      <c r="F69" s="291">
        <f t="shared" si="3"/>
        <v>37000</v>
      </c>
      <c r="G69" s="290">
        <v>0</v>
      </c>
      <c r="H69" s="291">
        <f t="shared" si="4"/>
        <v>0</v>
      </c>
      <c r="I69" s="292">
        <f t="shared" si="5"/>
        <v>37000</v>
      </c>
      <c r="J69" s="316"/>
    </row>
    <row r="70" spans="1:10" s="275" customFormat="1">
      <c r="A70" s="317"/>
      <c r="B70" s="346" t="s">
        <v>228</v>
      </c>
      <c r="C70" s="323">
        <v>4</v>
      </c>
      <c r="D70" s="324" t="s">
        <v>235</v>
      </c>
      <c r="E70" s="351">
        <v>20000</v>
      </c>
      <c r="F70" s="291">
        <f t="shared" si="3"/>
        <v>80000</v>
      </c>
      <c r="G70" s="290">
        <v>0</v>
      </c>
      <c r="H70" s="291">
        <f t="shared" si="4"/>
        <v>0</v>
      </c>
      <c r="I70" s="292">
        <f t="shared" si="5"/>
        <v>80000</v>
      </c>
      <c r="J70" s="316"/>
    </row>
    <row r="71" spans="1:10" s="275" customFormat="1">
      <c r="A71" s="317"/>
      <c r="B71" s="346" t="s">
        <v>229</v>
      </c>
      <c r="C71" s="323">
        <v>1</v>
      </c>
      <c r="D71" s="324" t="s">
        <v>234</v>
      </c>
      <c r="E71" s="347">
        <v>6000</v>
      </c>
      <c r="F71" s="291">
        <f t="shared" si="3"/>
        <v>6000</v>
      </c>
      <c r="G71" s="290">
        <v>0</v>
      </c>
      <c r="H71" s="291">
        <f t="shared" si="4"/>
        <v>0</v>
      </c>
      <c r="I71" s="292">
        <f t="shared" si="5"/>
        <v>6000</v>
      </c>
      <c r="J71" s="316"/>
    </row>
    <row r="72" spans="1:10" s="275" customFormat="1">
      <c r="A72" s="317"/>
      <c r="B72" s="346" t="s">
        <v>230</v>
      </c>
      <c r="C72" s="323">
        <v>1</v>
      </c>
      <c r="D72" s="324" t="s">
        <v>235</v>
      </c>
      <c r="E72" s="347">
        <v>7000</v>
      </c>
      <c r="F72" s="291">
        <f t="shared" si="3"/>
        <v>7000</v>
      </c>
      <c r="G72" s="290">
        <v>0</v>
      </c>
      <c r="H72" s="291">
        <f t="shared" si="4"/>
        <v>0</v>
      </c>
      <c r="I72" s="292">
        <f t="shared" si="5"/>
        <v>7000</v>
      </c>
      <c r="J72" s="316"/>
    </row>
    <row r="73" spans="1:10" s="275" customFormat="1">
      <c r="A73" s="317"/>
      <c r="B73" s="346" t="s">
        <v>231</v>
      </c>
      <c r="C73" s="323">
        <v>1</v>
      </c>
      <c r="D73" s="324" t="s">
        <v>235</v>
      </c>
      <c r="E73" s="347">
        <v>20000</v>
      </c>
      <c r="F73" s="291">
        <f t="shared" si="3"/>
        <v>20000</v>
      </c>
      <c r="G73" s="290">
        <v>0</v>
      </c>
      <c r="H73" s="291">
        <f t="shared" si="4"/>
        <v>0</v>
      </c>
      <c r="I73" s="292">
        <f t="shared" si="5"/>
        <v>20000</v>
      </c>
      <c r="J73" s="316"/>
    </row>
    <row r="74" spans="1:10" s="275" customFormat="1">
      <c r="A74" s="317"/>
      <c r="B74" s="346" t="s">
        <v>232</v>
      </c>
      <c r="C74" s="323">
        <v>1</v>
      </c>
      <c r="D74" s="324" t="s">
        <v>236</v>
      </c>
      <c r="E74" s="347">
        <v>10000</v>
      </c>
      <c r="F74" s="291">
        <f t="shared" si="3"/>
        <v>10000</v>
      </c>
      <c r="G74" s="290">
        <v>0</v>
      </c>
      <c r="H74" s="291">
        <f t="shared" si="4"/>
        <v>0</v>
      </c>
      <c r="I74" s="292">
        <f t="shared" si="5"/>
        <v>10000</v>
      </c>
      <c r="J74" s="316"/>
    </row>
    <row r="75" spans="1:10" s="275" customFormat="1">
      <c r="A75" s="317"/>
      <c r="B75" s="346" t="s">
        <v>233</v>
      </c>
      <c r="C75" s="323">
        <v>1</v>
      </c>
      <c r="D75" s="324" t="s">
        <v>234</v>
      </c>
      <c r="E75" s="347">
        <v>8500</v>
      </c>
      <c r="F75" s="291">
        <f t="shared" si="3"/>
        <v>8500</v>
      </c>
      <c r="G75" s="290">
        <v>0</v>
      </c>
      <c r="H75" s="291">
        <f t="shared" si="4"/>
        <v>0</v>
      </c>
      <c r="I75" s="292">
        <f t="shared" si="5"/>
        <v>8500</v>
      </c>
      <c r="J75" s="316"/>
    </row>
    <row r="76" spans="1:10" s="275" customFormat="1">
      <c r="A76" s="331"/>
      <c r="B76" s="332" t="s">
        <v>254</v>
      </c>
      <c r="C76" s="352"/>
      <c r="D76" s="334"/>
      <c r="E76" s="335"/>
      <c r="F76" s="309"/>
      <c r="G76" s="308"/>
      <c r="H76" s="309"/>
      <c r="I76" s="310">
        <f>SUM(I65:I75)</f>
        <v>267800</v>
      </c>
      <c r="J76" s="336"/>
    </row>
    <row r="77" spans="1:10" s="275" customFormat="1">
      <c r="A77" s="312">
        <v>4</v>
      </c>
      <c r="B77" s="285" t="s">
        <v>323</v>
      </c>
      <c r="C77" s="313"/>
      <c r="D77" s="314"/>
      <c r="E77" s="315"/>
      <c r="F77" s="291"/>
      <c r="G77" s="290"/>
      <c r="H77" s="291"/>
      <c r="I77" s="292"/>
      <c r="J77" s="316"/>
    </row>
    <row r="78" spans="1:10" s="275" customFormat="1">
      <c r="A78" s="317"/>
      <c r="B78" s="353" t="s">
        <v>237</v>
      </c>
      <c r="C78" s="313">
        <v>10.752000000000001</v>
      </c>
      <c r="D78" s="314" t="s">
        <v>6</v>
      </c>
      <c r="E78" s="315">
        <v>58850</v>
      </c>
      <c r="F78" s="291">
        <f t="shared" si="3"/>
        <v>632755.20000000007</v>
      </c>
      <c r="G78" s="290">
        <v>0</v>
      </c>
      <c r="H78" s="291">
        <f t="shared" si="4"/>
        <v>0</v>
      </c>
      <c r="I78" s="292">
        <f t="shared" si="5"/>
        <v>632755.20000000007</v>
      </c>
      <c r="J78" s="316"/>
    </row>
    <row r="79" spans="1:10" s="275" customFormat="1">
      <c r="A79" s="317"/>
      <c r="B79" s="353" t="s">
        <v>249</v>
      </c>
      <c r="C79" s="313">
        <v>1</v>
      </c>
      <c r="D79" s="314" t="s">
        <v>234</v>
      </c>
      <c r="E79" s="315">
        <v>40000</v>
      </c>
      <c r="F79" s="291">
        <f t="shared" si="3"/>
        <v>40000</v>
      </c>
      <c r="G79" s="290">
        <v>0</v>
      </c>
      <c r="H79" s="291">
        <f t="shared" si="4"/>
        <v>0</v>
      </c>
      <c r="I79" s="292">
        <f t="shared" si="5"/>
        <v>40000</v>
      </c>
      <c r="J79" s="316"/>
    </row>
    <row r="80" spans="1:10" s="275" customFormat="1">
      <c r="A80" s="317"/>
      <c r="B80" s="353" t="s">
        <v>238</v>
      </c>
      <c r="C80" s="313">
        <v>2</v>
      </c>
      <c r="D80" s="314" t="s">
        <v>235</v>
      </c>
      <c r="E80" s="315">
        <v>48150</v>
      </c>
      <c r="F80" s="291">
        <f t="shared" si="3"/>
        <v>96300</v>
      </c>
      <c r="G80" s="290">
        <v>0</v>
      </c>
      <c r="H80" s="291">
        <f t="shared" si="4"/>
        <v>0</v>
      </c>
      <c r="I80" s="292">
        <f t="shared" si="5"/>
        <v>96300</v>
      </c>
      <c r="J80" s="316"/>
    </row>
    <row r="81" spans="1:36" s="275" customFormat="1">
      <c r="A81" s="317"/>
      <c r="B81" s="353" t="s">
        <v>239</v>
      </c>
      <c r="C81" s="313">
        <v>1</v>
      </c>
      <c r="D81" s="314" t="s">
        <v>235</v>
      </c>
      <c r="E81" s="315">
        <v>29960</v>
      </c>
      <c r="F81" s="291">
        <f t="shared" si="3"/>
        <v>29960</v>
      </c>
      <c r="G81" s="290">
        <v>0</v>
      </c>
      <c r="H81" s="291">
        <f t="shared" si="4"/>
        <v>0</v>
      </c>
      <c r="I81" s="292">
        <f t="shared" si="5"/>
        <v>29960</v>
      </c>
      <c r="J81" s="316"/>
    </row>
    <row r="82" spans="1:36" s="275" customFormat="1">
      <c r="A82" s="317"/>
      <c r="B82" s="353" t="s">
        <v>240</v>
      </c>
      <c r="C82" s="313">
        <v>1</v>
      </c>
      <c r="D82" s="314" t="s">
        <v>234</v>
      </c>
      <c r="E82" s="315">
        <v>18190</v>
      </c>
      <c r="F82" s="291">
        <f t="shared" si="3"/>
        <v>18190</v>
      </c>
      <c r="G82" s="290">
        <v>0</v>
      </c>
      <c r="H82" s="291">
        <f t="shared" si="4"/>
        <v>0</v>
      </c>
      <c r="I82" s="292">
        <f t="shared" si="5"/>
        <v>18190</v>
      </c>
      <c r="J82" s="316"/>
    </row>
    <row r="83" spans="1:36" s="275" customFormat="1">
      <c r="A83" s="317"/>
      <c r="B83" s="353" t="s">
        <v>241</v>
      </c>
      <c r="C83" s="313">
        <v>1</v>
      </c>
      <c r="D83" s="314" t="s">
        <v>234</v>
      </c>
      <c r="E83" s="315">
        <v>48150</v>
      </c>
      <c r="F83" s="291">
        <f t="shared" si="3"/>
        <v>48150</v>
      </c>
      <c r="G83" s="290">
        <v>0</v>
      </c>
      <c r="H83" s="291">
        <f t="shared" si="4"/>
        <v>0</v>
      </c>
      <c r="I83" s="292">
        <f t="shared" si="5"/>
        <v>48150</v>
      </c>
      <c r="J83" s="316"/>
    </row>
    <row r="84" spans="1:36" s="275" customFormat="1">
      <c r="A84" s="317"/>
      <c r="B84" s="353" t="s">
        <v>242</v>
      </c>
      <c r="C84" s="313">
        <v>1</v>
      </c>
      <c r="D84" s="314" t="s">
        <v>252</v>
      </c>
      <c r="E84" s="315">
        <v>9416</v>
      </c>
      <c r="F84" s="291">
        <f t="shared" ref="F84:F92" si="6">E84*C84</f>
        <v>9416</v>
      </c>
      <c r="G84" s="290">
        <v>0</v>
      </c>
      <c r="H84" s="291">
        <f t="shared" ref="H84:H92" si="7">G84*C84</f>
        <v>0</v>
      </c>
      <c r="I84" s="292">
        <f t="shared" ref="I84:I92" si="8">H84+F84</f>
        <v>9416</v>
      </c>
      <c r="J84" s="316"/>
    </row>
    <row r="85" spans="1:36" s="275" customFormat="1">
      <c r="A85" s="317"/>
      <c r="B85" s="353" t="s">
        <v>243</v>
      </c>
      <c r="C85" s="313">
        <v>1</v>
      </c>
      <c r="D85" s="314" t="s">
        <v>5</v>
      </c>
      <c r="E85" s="315">
        <v>35310</v>
      </c>
      <c r="F85" s="291">
        <f t="shared" si="6"/>
        <v>35310</v>
      </c>
      <c r="G85" s="290">
        <v>0</v>
      </c>
      <c r="H85" s="291">
        <f t="shared" si="7"/>
        <v>0</v>
      </c>
      <c r="I85" s="292">
        <f t="shared" si="8"/>
        <v>35310</v>
      </c>
      <c r="J85" s="316"/>
    </row>
    <row r="86" spans="1:36" s="275" customFormat="1">
      <c r="A86" s="317"/>
      <c r="B86" s="353" t="s">
        <v>244</v>
      </c>
      <c r="C86" s="313">
        <v>1</v>
      </c>
      <c r="D86" s="314" t="s">
        <v>234</v>
      </c>
      <c r="E86" s="315">
        <v>155150</v>
      </c>
      <c r="F86" s="291">
        <f t="shared" si="6"/>
        <v>155150</v>
      </c>
      <c r="G86" s="290">
        <v>0</v>
      </c>
      <c r="H86" s="291">
        <f t="shared" si="7"/>
        <v>0</v>
      </c>
      <c r="I86" s="292">
        <f t="shared" si="8"/>
        <v>155150</v>
      </c>
      <c r="J86" s="316"/>
    </row>
    <row r="87" spans="1:36" s="275" customFormat="1">
      <c r="A87" s="317"/>
      <c r="B87" s="353" t="s">
        <v>250</v>
      </c>
      <c r="C87" s="313">
        <v>1</v>
      </c>
      <c r="D87" s="314" t="s">
        <v>234</v>
      </c>
      <c r="E87" s="315">
        <v>36380</v>
      </c>
      <c r="F87" s="291">
        <f t="shared" si="6"/>
        <v>36380</v>
      </c>
      <c r="G87" s="290">
        <v>0</v>
      </c>
      <c r="H87" s="291">
        <f t="shared" si="7"/>
        <v>0</v>
      </c>
      <c r="I87" s="292">
        <f t="shared" si="8"/>
        <v>36380</v>
      </c>
      <c r="J87" s="316"/>
    </row>
    <row r="88" spans="1:36" s="275" customFormat="1">
      <c r="A88" s="317"/>
      <c r="B88" s="353" t="s">
        <v>245</v>
      </c>
      <c r="C88" s="313">
        <v>2</v>
      </c>
      <c r="D88" s="314" t="s">
        <v>5</v>
      </c>
      <c r="E88" s="315">
        <v>9630</v>
      </c>
      <c r="F88" s="291">
        <f t="shared" si="6"/>
        <v>19260</v>
      </c>
      <c r="G88" s="290">
        <v>0</v>
      </c>
      <c r="H88" s="291">
        <f t="shared" si="7"/>
        <v>0</v>
      </c>
      <c r="I88" s="292">
        <f t="shared" si="8"/>
        <v>19260</v>
      </c>
      <c r="J88" s="316"/>
    </row>
    <row r="89" spans="1:36" s="275" customFormat="1">
      <c r="A89" s="317"/>
      <c r="B89" s="353" t="s">
        <v>246</v>
      </c>
      <c r="C89" s="313">
        <v>2</v>
      </c>
      <c r="D89" s="314" t="s">
        <v>234</v>
      </c>
      <c r="E89" s="315">
        <v>33170</v>
      </c>
      <c r="F89" s="291">
        <f t="shared" si="6"/>
        <v>66340</v>
      </c>
      <c r="G89" s="290">
        <v>0</v>
      </c>
      <c r="H89" s="291">
        <f t="shared" si="7"/>
        <v>0</v>
      </c>
      <c r="I89" s="292">
        <f t="shared" si="8"/>
        <v>66340</v>
      </c>
      <c r="J89" s="316"/>
    </row>
    <row r="90" spans="1:36" s="275" customFormat="1">
      <c r="A90" s="317"/>
      <c r="B90" s="353" t="s">
        <v>247</v>
      </c>
      <c r="C90" s="313">
        <v>1</v>
      </c>
      <c r="D90" s="314" t="s">
        <v>234</v>
      </c>
      <c r="E90" s="315">
        <v>17655</v>
      </c>
      <c r="F90" s="291">
        <f t="shared" si="6"/>
        <v>17655</v>
      </c>
      <c r="G90" s="290">
        <v>0</v>
      </c>
      <c r="H90" s="291">
        <f t="shared" si="7"/>
        <v>0</v>
      </c>
      <c r="I90" s="292">
        <f t="shared" si="8"/>
        <v>17655</v>
      </c>
      <c r="J90" s="316"/>
    </row>
    <row r="91" spans="1:36" s="275" customFormat="1">
      <c r="A91" s="317"/>
      <c r="B91" s="353" t="s">
        <v>248</v>
      </c>
      <c r="C91" s="313">
        <v>1</v>
      </c>
      <c r="D91" s="314" t="s">
        <v>234</v>
      </c>
      <c r="E91" s="315">
        <v>6634</v>
      </c>
      <c r="F91" s="291">
        <f t="shared" si="6"/>
        <v>6634</v>
      </c>
      <c r="G91" s="290">
        <v>0</v>
      </c>
      <c r="H91" s="291">
        <f t="shared" si="7"/>
        <v>0</v>
      </c>
      <c r="I91" s="292">
        <f t="shared" si="8"/>
        <v>6634</v>
      </c>
      <c r="J91" s="316"/>
    </row>
    <row r="92" spans="1:36" s="275" customFormat="1">
      <c r="A92" s="317"/>
      <c r="B92" s="353" t="s">
        <v>251</v>
      </c>
      <c r="C92" s="313">
        <v>1</v>
      </c>
      <c r="D92" s="314" t="s">
        <v>234</v>
      </c>
      <c r="E92" s="315">
        <v>11770</v>
      </c>
      <c r="F92" s="291">
        <f t="shared" si="6"/>
        <v>11770</v>
      </c>
      <c r="G92" s="290">
        <v>0</v>
      </c>
      <c r="H92" s="291">
        <f t="shared" si="7"/>
        <v>0</v>
      </c>
      <c r="I92" s="292">
        <f t="shared" si="8"/>
        <v>11770</v>
      </c>
      <c r="J92" s="316"/>
    </row>
    <row r="93" spans="1:36" s="275" customFormat="1">
      <c r="A93" s="331"/>
      <c r="B93" s="332" t="s">
        <v>255</v>
      </c>
      <c r="C93" s="333"/>
      <c r="D93" s="334"/>
      <c r="E93" s="335"/>
      <c r="F93" s="354"/>
      <c r="G93" s="355"/>
      <c r="H93" s="354"/>
      <c r="I93" s="355">
        <f>SUM(I78:I92)</f>
        <v>1223270.2000000002</v>
      </c>
      <c r="J93" s="336"/>
    </row>
    <row r="94" spans="1:36" s="275" customFormat="1" ht="22.5" thickBot="1">
      <c r="A94" s="356"/>
      <c r="B94" s="357"/>
      <c r="C94" s="358"/>
      <c r="D94" s="359"/>
      <c r="E94" s="360"/>
      <c r="F94" s="361"/>
      <c r="G94" s="362"/>
      <c r="H94" s="361"/>
      <c r="I94" s="362"/>
      <c r="J94" s="363"/>
    </row>
    <row r="95" spans="1:36" s="275" customFormat="1" ht="23.25" thickTop="1" thickBot="1">
      <c r="A95" s="364"/>
      <c r="B95" s="365" t="s">
        <v>259</v>
      </c>
      <c r="C95" s="366"/>
      <c r="D95" s="367"/>
      <c r="E95" s="368"/>
      <c r="F95" s="369">
        <f>SUM(F12:F44)</f>
        <v>1586113.3659813085</v>
      </c>
      <c r="G95" s="370"/>
      <c r="H95" s="369">
        <f>SUM(H12:H44)</f>
        <v>0</v>
      </c>
      <c r="I95" s="370">
        <f>SUM(I47+I62+I76+I93)</f>
        <v>5369983.5659813089</v>
      </c>
      <c r="J95" s="371"/>
    </row>
    <row r="96" spans="1:36" s="374" customFormat="1" ht="21" customHeight="1" thickTop="1">
      <c r="A96" s="249"/>
      <c r="B96" s="249"/>
      <c r="C96" s="249"/>
      <c r="D96" s="249"/>
      <c r="E96" s="249"/>
      <c r="F96" s="249"/>
      <c r="G96" s="249"/>
      <c r="H96" s="249"/>
      <c r="I96" s="372"/>
      <c r="J96" s="373"/>
      <c r="K96" s="275"/>
      <c r="L96" s="275"/>
      <c r="M96" s="275"/>
      <c r="N96" s="275"/>
      <c r="O96" s="275"/>
      <c r="P96" s="275"/>
      <c r="Q96" s="275"/>
      <c r="R96" s="275"/>
      <c r="S96" s="275"/>
      <c r="T96" s="275"/>
      <c r="U96" s="275"/>
      <c r="V96" s="275"/>
      <c r="W96" s="275"/>
      <c r="X96" s="275"/>
      <c r="Y96" s="275"/>
      <c r="Z96" s="275"/>
      <c r="AA96" s="275"/>
      <c r="AB96" s="275"/>
      <c r="AC96" s="275"/>
      <c r="AD96" s="275"/>
      <c r="AE96" s="275"/>
      <c r="AF96" s="275"/>
      <c r="AG96" s="275"/>
      <c r="AH96" s="275"/>
      <c r="AI96" s="275"/>
      <c r="AJ96" s="275"/>
    </row>
    <row r="97" spans="1:36" s="374" customFormat="1" ht="21" customHeight="1">
      <c r="A97" s="249"/>
      <c r="B97" s="249"/>
      <c r="C97" s="249"/>
      <c r="D97" s="249"/>
      <c r="E97" s="249"/>
      <c r="F97" s="249"/>
      <c r="G97" s="249"/>
      <c r="H97" s="249"/>
      <c r="I97" s="372"/>
      <c r="J97" s="373"/>
      <c r="K97" s="275"/>
      <c r="L97" s="275"/>
      <c r="M97" s="275"/>
      <c r="N97" s="275"/>
      <c r="O97" s="275"/>
      <c r="P97" s="275"/>
      <c r="Q97" s="275"/>
      <c r="R97" s="275"/>
      <c r="S97" s="275"/>
      <c r="T97" s="275"/>
      <c r="U97" s="275"/>
      <c r="V97" s="275"/>
      <c r="W97" s="275"/>
      <c r="X97" s="275"/>
      <c r="Y97" s="275"/>
      <c r="Z97" s="275"/>
      <c r="AA97" s="275"/>
      <c r="AB97" s="275"/>
      <c r="AC97" s="275"/>
      <c r="AD97" s="275"/>
      <c r="AE97" s="275"/>
      <c r="AF97" s="275"/>
      <c r="AG97" s="275"/>
      <c r="AH97" s="275"/>
      <c r="AI97" s="275"/>
      <c r="AJ97" s="275"/>
    </row>
    <row r="98" spans="1:36" s="374" customFormat="1" ht="21" customHeight="1">
      <c r="A98" s="249"/>
      <c r="B98" s="249"/>
      <c r="C98" s="249"/>
      <c r="D98" s="249"/>
      <c r="E98" s="249"/>
      <c r="F98" s="249"/>
      <c r="G98" s="249"/>
      <c r="H98" s="249"/>
      <c r="I98" s="249"/>
      <c r="J98" s="373"/>
      <c r="K98" s="275"/>
      <c r="L98" s="275"/>
      <c r="M98" s="275"/>
      <c r="N98" s="275"/>
      <c r="O98" s="275"/>
      <c r="P98" s="275"/>
      <c r="Q98" s="275"/>
      <c r="R98" s="275"/>
      <c r="S98" s="275"/>
      <c r="T98" s="275"/>
      <c r="U98" s="275"/>
      <c r="V98" s="275"/>
      <c r="W98" s="275"/>
      <c r="X98" s="275"/>
      <c r="Y98" s="275"/>
      <c r="Z98" s="275"/>
      <c r="AA98" s="275"/>
      <c r="AB98" s="275"/>
      <c r="AC98" s="275"/>
      <c r="AD98" s="275"/>
      <c r="AE98" s="275"/>
      <c r="AF98" s="275"/>
      <c r="AG98" s="275"/>
      <c r="AH98" s="275"/>
      <c r="AI98" s="275"/>
      <c r="AJ98" s="275"/>
    </row>
    <row r="99" spans="1:36" s="375" customFormat="1">
      <c r="A99" s="249"/>
      <c r="B99" s="249"/>
      <c r="C99" s="249"/>
      <c r="D99" s="249"/>
      <c r="E99" s="249"/>
      <c r="F99" s="249"/>
      <c r="G99" s="249"/>
      <c r="H99" s="249"/>
      <c r="I99" s="249"/>
      <c r="J99" s="373"/>
    </row>
    <row r="100" spans="1:36" s="275" customFormat="1" ht="23.1" customHeight="1">
      <c r="A100" s="249"/>
      <c r="B100" s="249"/>
      <c r="C100" s="249"/>
      <c r="D100" s="249"/>
      <c r="E100" s="249"/>
      <c r="F100" s="249"/>
      <c r="G100" s="249"/>
      <c r="H100" s="249"/>
      <c r="I100" s="249"/>
      <c r="J100" s="373"/>
      <c r="K100" s="376"/>
      <c r="L100" s="376"/>
      <c r="M100" s="376"/>
      <c r="N100" s="376"/>
    </row>
    <row r="101" spans="1:36" s="275" customFormat="1" ht="23.1" customHeight="1">
      <c r="A101" s="249"/>
      <c r="B101" s="249"/>
      <c r="C101" s="249"/>
      <c r="D101" s="249"/>
      <c r="E101" s="249"/>
      <c r="F101" s="249"/>
      <c r="G101" s="249"/>
      <c r="H101" s="249"/>
      <c r="I101" s="249"/>
      <c r="J101" s="373"/>
      <c r="K101" s="376"/>
      <c r="L101" s="376"/>
      <c r="M101" s="376"/>
      <c r="N101" s="376"/>
    </row>
    <row r="102" spans="1:36" s="275" customFormat="1">
      <c r="A102" s="249"/>
      <c r="B102" s="249"/>
      <c r="C102" s="249"/>
      <c r="D102" s="249"/>
      <c r="E102" s="249"/>
      <c r="F102" s="249"/>
      <c r="G102" s="249"/>
      <c r="H102" s="249"/>
      <c r="I102" s="249"/>
      <c r="J102" s="373"/>
    </row>
    <row r="103" spans="1:36" s="275" customFormat="1">
      <c r="A103" s="249"/>
      <c r="B103" s="249"/>
      <c r="C103" s="249"/>
      <c r="D103" s="249"/>
      <c r="E103" s="249"/>
      <c r="F103" s="249"/>
      <c r="G103" s="249"/>
      <c r="H103" s="249"/>
      <c r="I103" s="249"/>
      <c r="J103" s="373"/>
    </row>
    <row r="104" spans="1:36" s="275" customFormat="1">
      <c r="A104" s="249"/>
      <c r="B104" s="249"/>
      <c r="C104" s="249"/>
      <c r="D104" s="249"/>
      <c r="E104" s="249"/>
      <c r="F104" s="249"/>
      <c r="G104" s="249"/>
      <c r="H104" s="249"/>
      <c r="I104" s="249"/>
      <c r="J104" s="373"/>
    </row>
    <row r="105" spans="1:36" s="275" customFormat="1">
      <c r="A105" s="249"/>
      <c r="B105" s="249"/>
      <c r="C105" s="249"/>
      <c r="D105" s="249"/>
      <c r="E105" s="249"/>
      <c r="F105" s="249"/>
      <c r="G105" s="249"/>
      <c r="H105" s="249"/>
      <c r="I105" s="249"/>
      <c r="J105" s="373"/>
    </row>
    <row r="106" spans="1:36" s="275" customFormat="1">
      <c r="A106" s="249"/>
      <c r="B106" s="249"/>
      <c r="C106" s="249"/>
      <c r="D106" s="249"/>
      <c r="E106" s="249"/>
      <c r="F106" s="249"/>
      <c r="G106" s="249"/>
      <c r="H106" s="249"/>
      <c r="I106" s="249"/>
      <c r="J106" s="373"/>
    </row>
    <row r="107" spans="1:36" s="275" customFormat="1">
      <c r="A107" s="249"/>
      <c r="B107" s="249"/>
      <c r="C107" s="249"/>
      <c r="D107" s="249"/>
      <c r="E107" s="249"/>
      <c r="F107" s="249"/>
      <c r="G107" s="249"/>
      <c r="H107" s="249"/>
      <c r="I107" s="249"/>
      <c r="J107" s="373"/>
      <c r="K107" s="295"/>
    </row>
    <row r="108" spans="1:36" s="374" customFormat="1" ht="21" customHeight="1">
      <c r="A108" s="249"/>
      <c r="B108" s="249"/>
      <c r="C108" s="249"/>
      <c r="D108" s="249"/>
      <c r="E108" s="249"/>
      <c r="F108" s="249"/>
      <c r="G108" s="249"/>
      <c r="H108" s="249"/>
      <c r="I108" s="249"/>
      <c r="J108" s="373"/>
      <c r="K108" s="275"/>
      <c r="L108" s="275"/>
      <c r="M108" s="275"/>
      <c r="N108" s="275"/>
      <c r="O108" s="275"/>
      <c r="P108" s="275"/>
      <c r="Q108" s="275"/>
      <c r="R108" s="275"/>
      <c r="S108" s="275"/>
      <c r="T108" s="275"/>
      <c r="U108" s="275"/>
      <c r="V108" s="275"/>
      <c r="W108" s="275"/>
      <c r="X108" s="275"/>
      <c r="Y108" s="275"/>
      <c r="Z108" s="275"/>
      <c r="AA108" s="275"/>
      <c r="AB108" s="275"/>
      <c r="AC108" s="275"/>
      <c r="AD108" s="275"/>
      <c r="AE108" s="275"/>
      <c r="AF108" s="275"/>
      <c r="AG108" s="275"/>
      <c r="AH108" s="275"/>
      <c r="AI108" s="275"/>
      <c r="AJ108" s="275"/>
    </row>
    <row r="109" spans="1:36" s="374" customFormat="1" ht="21" customHeight="1">
      <c r="A109" s="249"/>
      <c r="B109" s="249"/>
      <c r="C109" s="249"/>
      <c r="D109" s="249"/>
      <c r="E109" s="249"/>
      <c r="F109" s="249"/>
      <c r="G109" s="249"/>
      <c r="H109" s="249"/>
      <c r="I109" s="249"/>
      <c r="J109" s="373"/>
      <c r="K109" s="275"/>
      <c r="L109" s="275"/>
      <c r="M109" s="275"/>
      <c r="N109" s="275"/>
      <c r="O109" s="275"/>
      <c r="P109" s="275"/>
      <c r="Q109" s="275"/>
      <c r="R109" s="275"/>
      <c r="S109" s="275"/>
      <c r="T109" s="275"/>
      <c r="U109" s="275"/>
      <c r="V109" s="275"/>
      <c r="W109" s="275"/>
      <c r="X109" s="275"/>
      <c r="Y109" s="275"/>
      <c r="Z109" s="275"/>
      <c r="AA109" s="275"/>
      <c r="AB109" s="275"/>
      <c r="AC109" s="275"/>
      <c r="AD109" s="275"/>
      <c r="AE109" s="275"/>
      <c r="AF109" s="275"/>
      <c r="AG109" s="275"/>
      <c r="AH109" s="275"/>
      <c r="AI109" s="275"/>
      <c r="AJ109" s="275"/>
    </row>
    <row r="110" spans="1:36" s="374" customFormat="1" ht="21" customHeight="1">
      <c r="A110" s="249"/>
      <c r="B110" s="249"/>
      <c r="C110" s="249"/>
      <c r="D110" s="249"/>
      <c r="E110" s="249"/>
      <c r="F110" s="249"/>
      <c r="G110" s="249"/>
      <c r="H110" s="249"/>
      <c r="I110" s="249"/>
      <c r="J110" s="373"/>
      <c r="K110" s="275"/>
      <c r="L110" s="275"/>
      <c r="M110" s="275"/>
      <c r="N110" s="275"/>
      <c r="O110" s="275"/>
      <c r="P110" s="275"/>
      <c r="Q110" s="275"/>
      <c r="R110" s="275"/>
      <c r="S110" s="275"/>
      <c r="T110" s="275"/>
      <c r="U110" s="275"/>
      <c r="V110" s="275"/>
      <c r="W110" s="275"/>
      <c r="X110" s="275"/>
      <c r="Y110" s="275"/>
      <c r="Z110" s="275"/>
      <c r="AA110" s="275"/>
      <c r="AB110" s="275"/>
      <c r="AC110" s="275"/>
      <c r="AD110" s="275"/>
      <c r="AE110" s="275"/>
      <c r="AF110" s="275"/>
      <c r="AG110" s="275"/>
      <c r="AH110" s="275"/>
      <c r="AI110" s="275"/>
      <c r="AJ110" s="275"/>
    </row>
    <row r="111" spans="1:36" s="374" customFormat="1" ht="21" customHeight="1">
      <c r="A111" s="249"/>
      <c r="B111" s="249"/>
      <c r="C111" s="249"/>
      <c r="D111" s="249"/>
      <c r="E111" s="249"/>
      <c r="F111" s="249"/>
      <c r="G111" s="249"/>
      <c r="H111" s="249"/>
      <c r="I111" s="249"/>
      <c r="J111" s="373"/>
      <c r="K111" s="275"/>
      <c r="L111" s="275"/>
      <c r="M111" s="275"/>
      <c r="N111" s="275"/>
      <c r="O111" s="275"/>
      <c r="P111" s="275"/>
      <c r="Q111" s="275"/>
      <c r="R111" s="275"/>
      <c r="S111" s="275"/>
      <c r="T111" s="275"/>
      <c r="U111" s="275"/>
      <c r="V111" s="275"/>
      <c r="W111" s="275"/>
      <c r="X111" s="275"/>
      <c r="Y111" s="275"/>
      <c r="Z111" s="275"/>
      <c r="AA111" s="275"/>
      <c r="AB111" s="275"/>
      <c r="AC111" s="275"/>
      <c r="AD111" s="275"/>
      <c r="AE111" s="275"/>
      <c r="AF111" s="275"/>
      <c r="AG111" s="275"/>
      <c r="AH111" s="275"/>
      <c r="AI111" s="275"/>
      <c r="AJ111" s="275"/>
    </row>
    <row r="112" spans="1:36" s="374" customFormat="1" ht="21" customHeight="1">
      <c r="A112" s="249"/>
      <c r="B112" s="249"/>
      <c r="C112" s="249"/>
      <c r="D112" s="249"/>
      <c r="E112" s="249"/>
      <c r="F112" s="249"/>
      <c r="G112" s="249"/>
      <c r="H112" s="249"/>
      <c r="I112" s="249"/>
      <c r="J112" s="373"/>
      <c r="K112" s="275"/>
      <c r="L112" s="275"/>
      <c r="M112" s="275"/>
      <c r="N112" s="275"/>
      <c r="O112" s="275"/>
      <c r="P112" s="275"/>
      <c r="Q112" s="275"/>
      <c r="R112" s="275"/>
      <c r="S112" s="275"/>
      <c r="T112" s="275"/>
      <c r="U112" s="275"/>
      <c r="V112" s="275"/>
      <c r="W112" s="275"/>
      <c r="X112" s="275"/>
      <c r="Y112" s="275"/>
      <c r="Z112" s="275"/>
      <c r="AA112" s="275"/>
      <c r="AB112" s="275"/>
      <c r="AC112" s="275"/>
      <c r="AD112" s="275"/>
      <c r="AE112" s="275"/>
      <c r="AF112" s="275"/>
      <c r="AG112" s="275"/>
      <c r="AH112" s="275"/>
      <c r="AI112" s="275"/>
      <c r="AJ112" s="275"/>
    </row>
    <row r="113" spans="1:36" s="374" customFormat="1" ht="21" customHeight="1">
      <c r="A113" s="249"/>
      <c r="B113" s="249"/>
      <c r="C113" s="249"/>
      <c r="D113" s="249"/>
      <c r="E113" s="249"/>
      <c r="F113" s="249"/>
      <c r="G113" s="249"/>
      <c r="H113" s="249"/>
      <c r="I113" s="249"/>
      <c r="J113" s="373"/>
      <c r="K113" s="275"/>
      <c r="L113" s="275"/>
      <c r="M113" s="275"/>
      <c r="N113" s="275"/>
      <c r="O113" s="275"/>
      <c r="P113" s="275"/>
      <c r="Q113" s="275"/>
      <c r="R113" s="275"/>
      <c r="S113" s="275"/>
      <c r="T113" s="275"/>
      <c r="U113" s="275"/>
      <c r="V113" s="275"/>
      <c r="W113" s="275"/>
      <c r="X113" s="275"/>
      <c r="Y113" s="275"/>
      <c r="Z113" s="275"/>
      <c r="AA113" s="275"/>
      <c r="AB113" s="275"/>
      <c r="AC113" s="275"/>
      <c r="AD113" s="275"/>
      <c r="AE113" s="275"/>
      <c r="AF113" s="275"/>
      <c r="AG113" s="275"/>
      <c r="AH113" s="275"/>
      <c r="AI113" s="275"/>
      <c r="AJ113" s="275"/>
    </row>
    <row r="114" spans="1:36" s="374" customFormat="1" ht="21" customHeight="1">
      <c r="A114" s="249"/>
      <c r="B114" s="249"/>
      <c r="C114" s="249"/>
      <c r="D114" s="249"/>
      <c r="E114" s="249"/>
      <c r="F114" s="249"/>
      <c r="G114" s="249"/>
      <c r="H114" s="249"/>
      <c r="I114" s="249"/>
      <c r="J114" s="373"/>
      <c r="K114" s="275"/>
      <c r="L114" s="275"/>
      <c r="M114" s="275"/>
      <c r="N114" s="275"/>
      <c r="O114" s="275"/>
      <c r="P114" s="275"/>
      <c r="Q114" s="275"/>
      <c r="R114" s="275"/>
      <c r="S114" s="275"/>
      <c r="T114" s="275"/>
      <c r="U114" s="275"/>
      <c r="V114" s="275"/>
      <c r="W114" s="275"/>
      <c r="X114" s="275"/>
      <c r="Y114" s="275"/>
      <c r="Z114" s="275"/>
      <c r="AA114" s="275"/>
      <c r="AB114" s="275"/>
      <c r="AC114" s="275"/>
      <c r="AD114" s="275"/>
      <c r="AE114" s="275"/>
      <c r="AF114" s="275"/>
      <c r="AG114" s="275"/>
      <c r="AH114" s="275"/>
      <c r="AI114" s="275"/>
      <c r="AJ114" s="275"/>
    </row>
    <row r="115" spans="1:36" s="375" customFormat="1">
      <c r="A115" s="249"/>
      <c r="B115" s="249"/>
      <c r="C115" s="249"/>
      <c r="D115" s="249"/>
      <c r="E115" s="249"/>
      <c r="F115" s="249"/>
      <c r="G115" s="249"/>
      <c r="H115" s="249"/>
      <c r="I115" s="249"/>
      <c r="J115" s="373"/>
    </row>
    <row r="116" spans="1:36" s="375" customFormat="1">
      <c r="A116" s="249"/>
      <c r="B116" s="249"/>
      <c r="C116" s="249"/>
      <c r="D116" s="249"/>
      <c r="E116" s="249"/>
      <c r="F116" s="249"/>
      <c r="G116" s="249"/>
      <c r="H116" s="249"/>
      <c r="I116" s="249"/>
      <c r="J116" s="373"/>
    </row>
    <row r="117" spans="1:36" s="375" customFormat="1">
      <c r="A117" s="249"/>
      <c r="B117" s="249"/>
      <c r="C117" s="249"/>
      <c r="D117" s="249"/>
      <c r="E117" s="249"/>
      <c r="F117" s="249"/>
      <c r="G117" s="249"/>
      <c r="H117" s="249"/>
      <c r="I117" s="249"/>
      <c r="J117" s="373"/>
    </row>
    <row r="118" spans="1:36" s="375" customFormat="1">
      <c r="A118" s="249"/>
      <c r="B118" s="249"/>
      <c r="C118" s="249"/>
      <c r="D118" s="249"/>
      <c r="E118" s="249"/>
      <c r="F118" s="249"/>
      <c r="G118" s="249"/>
      <c r="H118" s="249"/>
      <c r="I118" s="249"/>
      <c r="J118" s="373"/>
    </row>
    <row r="119" spans="1:36" s="375" customFormat="1">
      <c r="A119" s="249"/>
      <c r="B119" s="249"/>
      <c r="C119" s="249"/>
      <c r="D119" s="249"/>
      <c r="E119" s="249"/>
      <c r="F119" s="249"/>
      <c r="G119" s="249"/>
      <c r="H119" s="249"/>
      <c r="I119" s="249"/>
      <c r="J119" s="373"/>
    </row>
    <row r="120" spans="1:36" s="375" customFormat="1">
      <c r="A120" s="249"/>
      <c r="B120" s="249"/>
      <c r="C120" s="249"/>
      <c r="D120" s="249"/>
      <c r="E120" s="249"/>
      <c r="F120" s="249"/>
      <c r="G120" s="249"/>
      <c r="H120" s="249"/>
      <c r="I120" s="249"/>
      <c r="J120" s="373"/>
    </row>
    <row r="121" spans="1:36" s="375" customFormat="1">
      <c r="A121" s="249"/>
      <c r="B121" s="249"/>
      <c r="C121" s="249"/>
      <c r="D121" s="249"/>
      <c r="E121" s="249"/>
      <c r="F121" s="249"/>
      <c r="G121" s="249"/>
      <c r="H121" s="249"/>
      <c r="I121" s="249"/>
      <c r="J121" s="373"/>
    </row>
  </sheetData>
  <mergeCells count="11">
    <mergeCell ref="A1:J1"/>
    <mergeCell ref="A2:F2"/>
    <mergeCell ref="A3:F3"/>
    <mergeCell ref="A4:F4"/>
    <mergeCell ref="A7:A8"/>
    <mergeCell ref="B7:B8"/>
    <mergeCell ref="C7:C8"/>
    <mergeCell ref="D7:D8"/>
    <mergeCell ref="E7:F7"/>
    <mergeCell ref="G7:H7"/>
    <mergeCell ref="J7:J8"/>
  </mergeCells>
  <pageMargins left="0.70866141732283472" right="0.70866141732283472" top="0.74803149606299213" bottom="0.74803149606299213" header="0.31496062992125984" footer="0.31496062992125984"/>
  <pageSetup paperSize="9" scale="89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06453-D4DD-4733-9CB9-BF1A3EAB6214}">
  <dimension ref="A1:I46"/>
  <sheetViews>
    <sheetView topLeftCell="A22" workbookViewId="0">
      <selection activeCell="E35" sqref="E35"/>
    </sheetView>
  </sheetViews>
  <sheetFormatPr defaultRowHeight="21.75"/>
  <cols>
    <col min="1" max="1" width="15.5703125" customWidth="1"/>
  </cols>
  <sheetData>
    <row r="1" spans="1:9">
      <c r="A1" t="s">
        <v>57</v>
      </c>
      <c r="D1" s="2" t="s">
        <v>59</v>
      </c>
      <c r="F1" t="s">
        <v>51</v>
      </c>
    </row>
    <row r="2" spans="1:9">
      <c r="A2" t="s">
        <v>58</v>
      </c>
      <c r="B2">
        <v>6</v>
      </c>
      <c r="C2">
        <f>378/3</f>
        <v>126</v>
      </c>
      <c r="D2">
        <f>B2*C2</f>
        <v>756</v>
      </c>
      <c r="E2">
        <f>D2*0.3</f>
        <v>226.79999999999998</v>
      </c>
      <c r="G2">
        <f>D2+E2</f>
        <v>982.8</v>
      </c>
      <c r="I2" t="s">
        <v>72</v>
      </c>
    </row>
    <row r="3" spans="1:9">
      <c r="A3" t="s">
        <v>60</v>
      </c>
      <c r="B3">
        <v>1</v>
      </c>
      <c r="C3">
        <f>(620/107)*100</f>
        <v>579.43925233644859</v>
      </c>
      <c r="D3">
        <f>B3*C3</f>
        <v>579.43925233644859</v>
      </c>
      <c r="E3">
        <f>D3*0.3</f>
        <v>173.83177570093457</v>
      </c>
      <c r="G3">
        <f>D3+E3</f>
        <v>753.27102803738319</v>
      </c>
    </row>
    <row r="4" spans="1:9">
      <c r="D4">
        <f>SUM(D2:D3)</f>
        <v>1335.4392523364486</v>
      </c>
      <c r="E4">
        <f>SUM(E2:E3)</f>
        <v>400.63177570093455</v>
      </c>
      <c r="G4">
        <f>SUM(G2:G3)</f>
        <v>1736.0710280373833</v>
      </c>
    </row>
    <row r="5" spans="1:9">
      <c r="A5" s="1" t="s">
        <v>63</v>
      </c>
    </row>
    <row r="6" spans="1:9">
      <c r="A6" t="s">
        <v>58</v>
      </c>
      <c r="B6">
        <v>7.5</v>
      </c>
      <c r="C6">
        <v>379</v>
      </c>
      <c r="D6">
        <f>B6*C6</f>
        <v>2842.5</v>
      </c>
      <c r="E6">
        <v>69</v>
      </c>
      <c r="F6">
        <f>E6*B6</f>
        <v>517.5</v>
      </c>
      <c r="G6">
        <f>D6+ F6</f>
        <v>3360</v>
      </c>
    </row>
    <row r="7" spans="1:9">
      <c r="A7" s="1" t="s">
        <v>64</v>
      </c>
      <c r="B7">
        <v>7.5</v>
      </c>
      <c r="C7">
        <v>343.05</v>
      </c>
      <c r="D7">
        <f>B7*C7</f>
        <v>2572.875</v>
      </c>
      <c r="E7">
        <f>50</f>
        <v>50</v>
      </c>
      <c r="F7">
        <f>E7*B7</f>
        <v>375</v>
      </c>
      <c r="G7">
        <f>D7+ F7</f>
        <v>2947.875</v>
      </c>
    </row>
    <row r="8" spans="1:9">
      <c r="A8" s="1" t="s">
        <v>65</v>
      </c>
      <c r="B8">
        <v>6</v>
      </c>
      <c r="C8">
        <v>261</v>
      </c>
      <c r="D8">
        <f>B8*C8</f>
        <v>1566</v>
      </c>
      <c r="E8">
        <v>10</v>
      </c>
      <c r="F8">
        <f>E8*B8</f>
        <v>60</v>
      </c>
      <c r="G8">
        <f>D8+ F8</f>
        <v>1626</v>
      </c>
    </row>
    <row r="9" spans="1:9">
      <c r="A9" s="1" t="s">
        <v>67</v>
      </c>
      <c r="B9">
        <v>1.5</v>
      </c>
      <c r="C9">
        <v>158.66</v>
      </c>
      <c r="D9">
        <f>B9*C9</f>
        <v>237.99</v>
      </c>
      <c r="E9">
        <v>10</v>
      </c>
      <c r="F9">
        <f>E9*B9</f>
        <v>15</v>
      </c>
      <c r="G9">
        <f>D9+ F9</f>
        <v>252.99</v>
      </c>
    </row>
    <row r="10" spans="1:9">
      <c r="D10">
        <f>SUM(D6:D9)</f>
        <v>7219.3649999999998</v>
      </c>
      <c r="F10">
        <f>SUM(F6:F9)</f>
        <v>967.5</v>
      </c>
      <c r="G10">
        <f>SUM(G6:G9)</f>
        <v>8186.8649999999998</v>
      </c>
    </row>
    <row r="12" spans="1:9">
      <c r="A12" s="1" t="s">
        <v>66</v>
      </c>
    </row>
    <row r="13" spans="1:9">
      <c r="A13" t="s">
        <v>58</v>
      </c>
      <c r="B13">
        <v>9.2799999999999994</v>
      </c>
      <c r="C13">
        <v>379</v>
      </c>
      <c r="D13">
        <f>B13*C13</f>
        <v>3517.12</v>
      </c>
      <c r="E13">
        <v>69</v>
      </c>
      <c r="F13">
        <f>E13*B13</f>
        <v>640.31999999999994</v>
      </c>
      <c r="G13">
        <f>D13+ F13</f>
        <v>4157.4399999999996</v>
      </c>
    </row>
    <row r="14" spans="1:9">
      <c r="A14" s="1" t="s">
        <v>64</v>
      </c>
      <c r="B14">
        <v>9.2799999999999994</v>
      </c>
      <c r="C14">
        <f>(343.05/107)*100</f>
        <v>320.60747663551405</v>
      </c>
      <c r="D14">
        <f>B14*C14</f>
        <v>2975.2373831775703</v>
      </c>
      <c r="E14">
        <f>50</f>
        <v>50</v>
      </c>
      <c r="F14">
        <f>E14*B14</f>
        <v>463.99999999999994</v>
      </c>
      <c r="G14">
        <f>D14+ F14</f>
        <v>3439.2373831775703</v>
      </c>
    </row>
    <row r="15" spans="1:9">
      <c r="A15" s="1" t="s">
        <v>65</v>
      </c>
      <c r="B15">
        <v>11.5</v>
      </c>
      <c r="C15">
        <v>261</v>
      </c>
      <c r="D15">
        <f>B15*C15</f>
        <v>3001.5</v>
      </c>
      <c r="E15">
        <v>10</v>
      </c>
      <c r="F15">
        <f>E15*B15</f>
        <v>115</v>
      </c>
      <c r="G15">
        <f>D15+ F15</f>
        <v>3116.5</v>
      </c>
    </row>
    <row r="16" spans="1:9">
      <c r="A16" s="1" t="s">
        <v>67</v>
      </c>
      <c r="B16">
        <v>6.55</v>
      </c>
      <c r="C16">
        <v>158.66</v>
      </c>
      <c r="D16">
        <f>B16*C16</f>
        <v>1039.223</v>
      </c>
      <c r="E16">
        <v>10</v>
      </c>
      <c r="F16">
        <f>E16*B16</f>
        <v>65.5</v>
      </c>
      <c r="G16">
        <f>D16+ F16</f>
        <v>1104.723</v>
      </c>
    </row>
    <row r="17" spans="1:8">
      <c r="D17">
        <f>SUM(D13:D16)</f>
        <v>10533.08038317757</v>
      </c>
      <c r="F17">
        <f>SUM(F13:F16)</f>
        <v>1284.82</v>
      </c>
      <c r="G17">
        <f>SUM(G13:G16)</f>
        <v>11817.90038317757</v>
      </c>
    </row>
    <row r="19" spans="1:8">
      <c r="A19" s="1" t="s">
        <v>68</v>
      </c>
    </row>
    <row r="20" spans="1:8">
      <c r="A20" t="s">
        <v>58</v>
      </c>
      <c r="B20">
        <v>17.5</v>
      </c>
      <c r="C20">
        <v>379</v>
      </c>
      <c r="D20">
        <f>B20*C20</f>
        <v>6632.5</v>
      </c>
      <c r="E20">
        <v>69</v>
      </c>
      <c r="F20">
        <f>E20*B20</f>
        <v>1207.5</v>
      </c>
      <c r="G20">
        <f>D20+ F20</f>
        <v>7840</v>
      </c>
    </row>
    <row r="21" spans="1:8">
      <c r="A21" s="1" t="s">
        <v>64</v>
      </c>
      <c r="B21">
        <v>17.5</v>
      </c>
      <c r="C21">
        <f>(343.05/107)*100</f>
        <v>320.60747663551405</v>
      </c>
      <c r="D21">
        <f>B21*C21</f>
        <v>5610.6308411214959</v>
      </c>
      <c r="E21">
        <f>50</f>
        <v>50</v>
      </c>
      <c r="F21">
        <f>E21*B21</f>
        <v>875</v>
      </c>
      <c r="G21">
        <f>D21+ F21</f>
        <v>6485.6308411214959</v>
      </c>
    </row>
    <row r="22" spans="1:8">
      <c r="A22" s="1" t="s">
        <v>65</v>
      </c>
      <c r="B22">
        <v>18.2</v>
      </c>
      <c r="C22">
        <v>261</v>
      </c>
      <c r="D22">
        <f>B22*C22</f>
        <v>4750.2</v>
      </c>
      <c r="E22">
        <v>10</v>
      </c>
      <c r="F22">
        <f>E22*B22</f>
        <v>182</v>
      </c>
      <c r="G22">
        <f>D22+ F22</f>
        <v>4932.2</v>
      </c>
    </row>
    <row r="23" spans="1:8">
      <c r="D23">
        <f>SUM(D20:D22)</f>
        <v>16993.330841121497</v>
      </c>
      <c r="F23">
        <f>SUM(F20:F22)</f>
        <v>2264.5</v>
      </c>
      <c r="G23">
        <f>SUM(G20:G22)</f>
        <v>19257.830841121497</v>
      </c>
    </row>
    <row r="25" spans="1:8">
      <c r="A25" s="1" t="s">
        <v>69</v>
      </c>
    </row>
    <row r="26" spans="1:8">
      <c r="A26" t="s">
        <v>58</v>
      </c>
      <c r="B26">
        <v>20.7</v>
      </c>
      <c r="C26">
        <v>379</v>
      </c>
      <c r="D26">
        <f>B26*C26</f>
        <v>7845.3</v>
      </c>
      <c r="E26">
        <v>69</v>
      </c>
      <c r="F26">
        <f>E26*B26</f>
        <v>1428.3</v>
      </c>
      <c r="G26">
        <f>D26+ F26</f>
        <v>9273.6</v>
      </c>
    </row>
    <row r="27" spans="1:8">
      <c r="A27" s="1" t="s">
        <v>64</v>
      </c>
      <c r="B27">
        <v>20.7</v>
      </c>
      <c r="C27">
        <f>(343.05/107)*100</f>
        <v>320.60747663551405</v>
      </c>
      <c r="D27">
        <f>B27*C27</f>
        <v>6636.5747663551401</v>
      </c>
      <c r="E27">
        <f>50</f>
        <v>50</v>
      </c>
      <c r="F27">
        <f>E27*B27</f>
        <v>1035</v>
      </c>
      <c r="G27">
        <f>D27+ F27</f>
        <v>7671.5747663551401</v>
      </c>
      <c r="H27" s="1" t="s">
        <v>76</v>
      </c>
    </row>
    <row r="28" spans="1:8">
      <c r="A28" s="1" t="s">
        <v>65</v>
      </c>
      <c r="B28">
        <v>24.5</v>
      </c>
      <c r="C28">
        <v>261</v>
      </c>
      <c r="D28">
        <f>B28*C28</f>
        <v>6394.5</v>
      </c>
      <c r="E28">
        <v>10</v>
      </c>
      <c r="F28">
        <f>E28*B28</f>
        <v>245</v>
      </c>
      <c r="G28">
        <f>D28+ F28</f>
        <v>6639.5</v>
      </c>
    </row>
    <row r="29" spans="1:8">
      <c r="A29" s="1" t="s">
        <v>67</v>
      </c>
      <c r="B29">
        <v>4.8499999999999996</v>
      </c>
      <c r="C29">
        <v>158.66</v>
      </c>
      <c r="D29">
        <f>B29*C29</f>
        <v>769.50099999999998</v>
      </c>
      <c r="E29">
        <v>10</v>
      </c>
      <c r="F29">
        <f>E29*B29</f>
        <v>48.5</v>
      </c>
      <c r="G29">
        <f>D29+ F29</f>
        <v>818.00099999999998</v>
      </c>
    </row>
    <row r="30" spans="1:8">
      <c r="A30" s="1" t="s">
        <v>70</v>
      </c>
      <c r="B30">
        <v>1</v>
      </c>
      <c r="C30">
        <f>3600+1230+500</f>
        <v>5330</v>
      </c>
      <c r="D30">
        <f>B30*C30</f>
        <v>5330</v>
      </c>
      <c r="E30">
        <v>400</v>
      </c>
      <c r="F30">
        <f>E30*B30</f>
        <v>400</v>
      </c>
      <c r="G30">
        <f>D30+ F30</f>
        <v>5730</v>
      </c>
    </row>
    <row r="31" spans="1:8">
      <c r="D31">
        <f>SUM(D26:D30)</f>
        <v>26975.875766355141</v>
      </c>
      <c r="F31">
        <f>SUM(F26:F30)</f>
        <v>3156.8</v>
      </c>
      <c r="G31">
        <f>SUM(G26:G30)</f>
        <v>30132.67576635514</v>
      </c>
    </row>
    <row r="33" spans="1:8">
      <c r="A33" s="1" t="s">
        <v>71</v>
      </c>
    </row>
    <row r="34" spans="1:8">
      <c r="A34" t="s">
        <v>58</v>
      </c>
      <c r="B34">
        <v>18</v>
      </c>
      <c r="C34">
        <f>(42/107)*100</f>
        <v>39.252336448598129</v>
      </c>
      <c r="D34">
        <f>B34*C34</f>
        <v>706.54205607476638</v>
      </c>
      <c r="E34">
        <f>C34*0.3</f>
        <v>11.775700934579438</v>
      </c>
      <c r="F34">
        <f>E34*B34</f>
        <v>211.96261682242988</v>
      </c>
      <c r="G34">
        <f>D34+ F34</f>
        <v>918.50467289719631</v>
      </c>
      <c r="H34" t="s">
        <v>73</v>
      </c>
    </row>
    <row r="35" spans="1:8">
      <c r="A35" t="s">
        <v>60</v>
      </c>
      <c r="B35">
        <v>7</v>
      </c>
      <c r="C35">
        <f>(355/107)*100</f>
        <v>331.77570093457945</v>
      </c>
      <c r="D35">
        <f>B35*C35</f>
        <v>2322.429906542056</v>
      </c>
      <c r="E35">
        <f>C35*0.3</f>
        <v>99.532710280373834</v>
      </c>
      <c r="F35">
        <f>E35*B35</f>
        <v>696.72897196261681</v>
      </c>
      <c r="G35">
        <f>D35+ F35</f>
        <v>3019.1588785046729</v>
      </c>
    </row>
    <row r="36" spans="1:8">
      <c r="A36" s="1" t="s">
        <v>64</v>
      </c>
      <c r="B36">
        <v>7</v>
      </c>
      <c r="C36">
        <f>(988/107)*100</f>
        <v>923.36448598130846</v>
      </c>
      <c r="D36">
        <f>B36*C36</f>
        <v>6463.5514018691592</v>
      </c>
      <c r="E36">
        <f>50</f>
        <v>50</v>
      </c>
      <c r="F36">
        <f>E36*B36</f>
        <v>350</v>
      </c>
      <c r="G36">
        <f>D36+ F36</f>
        <v>6813.5514018691592</v>
      </c>
      <c r="H36" s="1" t="s">
        <v>75</v>
      </c>
    </row>
    <row r="37" spans="1:8">
      <c r="A37" s="1" t="s">
        <v>65</v>
      </c>
      <c r="B37">
        <v>2.7</v>
      </c>
      <c r="C37">
        <v>261</v>
      </c>
      <c r="D37">
        <f>B37*C37</f>
        <v>704.7</v>
      </c>
      <c r="E37">
        <v>10</v>
      </c>
      <c r="F37">
        <f>E37*B37</f>
        <v>27</v>
      </c>
      <c r="G37">
        <f>D37+ F37</f>
        <v>731.7</v>
      </c>
      <c r="H37" s="1" t="s">
        <v>74</v>
      </c>
    </row>
    <row r="38" spans="1:8">
      <c r="D38">
        <f>SUM(D34:D37)</f>
        <v>10197.223364485983</v>
      </c>
      <c r="F38">
        <f>SUM(F34:F37)</f>
        <v>1285.6915887850466</v>
      </c>
      <c r="G38">
        <f>SUM(G34:G37)</f>
        <v>11482.914953271029</v>
      </c>
    </row>
    <row r="40" spans="1:8">
      <c r="A40" s="1" t="s">
        <v>77</v>
      </c>
    </row>
    <row r="41" spans="1:8">
      <c r="A41" t="s">
        <v>58</v>
      </c>
      <c r="B41">
        <v>44</v>
      </c>
      <c r="C41">
        <f>(42/107)*100</f>
        <v>39.252336448598129</v>
      </c>
      <c r="D41">
        <f>B41*C41</f>
        <v>1727.1028037383176</v>
      </c>
      <c r="E41">
        <f>C41*0.3</f>
        <v>11.775700934579438</v>
      </c>
      <c r="F41">
        <f>E41*B41</f>
        <v>518.13084112149534</v>
      </c>
      <c r="G41">
        <f>D41+ F41</f>
        <v>2245.233644859813</v>
      </c>
      <c r="H41" t="s">
        <v>73</v>
      </c>
    </row>
    <row r="42" spans="1:8">
      <c r="A42" t="s">
        <v>60</v>
      </c>
      <c r="B42">
        <v>20</v>
      </c>
      <c r="C42">
        <f>(355/107)*100</f>
        <v>331.77570093457945</v>
      </c>
      <c r="D42">
        <f>B42*C42</f>
        <v>6635.5140186915887</v>
      </c>
      <c r="E42">
        <f>C42*0.3</f>
        <v>99.532710280373834</v>
      </c>
      <c r="F42">
        <f>E42*B42</f>
        <v>1990.6542056074768</v>
      </c>
      <c r="G42">
        <f>D42+ F42</f>
        <v>8626.1682242990646</v>
      </c>
    </row>
    <row r="43" spans="1:8">
      <c r="A43" s="1" t="s">
        <v>64</v>
      </c>
      <c r="B43">
        <v>20</v>
      </c>
      <c r="C43">
        <f>(988/107)*100</f>
        <v>923.36448598130846</v>
      </c>
      <c r="D43">
        <f>B43*C43</f>
        <v>18467.289719626169</v>
      </c>
      <c r="E43">
        <f>50</f>
        <v>50</v>
      </c>
      <c r="F43">
        <f>E43*B43</f>
        <v>1000</v>
      </c>
      <c r="G43">
        <f>D43+ F43</f>
        <v>19467.289719626169</v>
      </c>
      <c r="H43" s="1" t="s">
        <v>75</v>
      </c>
    </row>
    <row r="44" spans="1:8">
      <c r="A44" s="1" t="s">
        <v>65</v>
      </c>
      <c r="B44">
        <v>12.25</v>
      </c>
      <c r="C44">
        <v>261</v>
      </c>
      <c r="D44">
        <f>B44*C44</f>
        <v>3197.25</v>
      </c>
      <c r="E44">
        <v>10</v>
      </c>
      <c r="F44">
        <f>E44*B44</f>
        <v>122.5</v>
      </c>
      <c r="G44">
        <f>D44+ F44</f>
        <v>3319.75</v>
      </c>
      <c r="H44" s="1" t="s">
        <v>74</v>
      </c>
    </row>
    <row r="45" spans="1:8">
      <c r="A45" s="1" t="s">
        <v>67</v>
      </c>
      <c r="B45">
        <v>9.75</v>
      </c>
      <c r="C45">
        <v>158.66</v>
      </c>
      <c r="D45">
        <f>B45*C45</f>
        <v>1546.9349999999999</v>
      </c>
      <c r="E45">
        <v>10</v>
      </c>
      <c r="F45">
        <f>E45*B45</f>
        <v>97.5</v>
      </c>
      <c r="G45">
        <f>D45+ F45</f>
        <v>1644.4349999999999</v>
      </c>
    </row>
    <row r="46" spans="1:8">
      <c r="D46">
        <f>SUM(D41:D45)</f>
        <v>31574.091542056078</v>
      </c>
      <c r="F46">
        <f>SUM(F41:F45)</f>
        <v>3728.7850467289722</v>
      </c>
      <c r="G46">
        <f>SUM(G41:G44)</f>
        <v>33658.441588785048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</vt:i4>
      </vt:variant>
      <vt:variant>
        <vt:lpstr>ช่วงที่มีชื่อ</vt:lpstr>
      </vt:variant>
      <vt:variant>
        <vt:i4>8</vt:i4>
      </vt:variant>
    </vt:vector>
  </HeadingPairs>
  <TitlesOfParts>
    <vt:vector size="16" baseType="lpstr">
      <vt:lpstr>ปก</vt:lpstr>
      <vt:lpstr>ปร.6</vt:lpstr>
      <vt:lpstr>ปร.5 (ก)</vt:lpstr>
      <vt:lpstr>ปร.5 (ข)</vt:lpstr>
      <vt:lpstr>ค่าใช้จ่ายพิเศษ</vt:lpstr>
      <vt:lpstr>ปร.4 ก่อสร้าง</vt:lpstr>
      <vt:lpstr>งานครุภันฑ์</vt:lpstr>
      <vt:lpstr>ที่มา</vt:lpstr>
      <vt:lpstr>ค่าใช้จ่ายพิเศษ!Print_Area</vt:lpstr>
      <vt:lpstr>งานครุภันฑ์!Print_Area</vt:lpstr>
      <vt:lpstr>'ปร.4 ก่อสร้าง'!Print_Area</vt:lpstr>
      <vt:lpstr>'ปร.5 (ก)'!Print_Area</vt:lpstr>
      <vt:lpstr>'ปร.5 (ข)'!Print_Area</vt:lpstr>
      <vt:lpstr>ปร.6!Print_Area</vt:lpstr>
      <vt:lpstr>งานครุภันฑ์!Print_Titles</vt:lpstr>
      <vt:lpstr>'ปร.4 ก่อสร้าง'!Print_Titles</vt:lpstr>
    </vt:vector>
  </TitlesOfParts>
  <Company>Computer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 - JaTe</dc:creator>
  <cp:lastModifiedBy>LENOVO</cp:lastModifiedBy>
  <cp:lastPrinted>2025-01-22T07:52:39Z</cp:lastPrinted>
  <dcterms:created xsi:type="dcterms:W3CDTF">2006-02-21T03:20:49Z</dcterms:created>
  <dcterms:modified xsi:type="dcterms:W3CDTF">2025-01-27T04:08:24Z</dcterms:modified>
</cp:coreProperties>
</file>