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งานพัสดุ\++โครงการ++\68-02 ปรับปรุงผิวถนนภายในมหาวิทยาลัย\TOR\"/>
    </mc:Choice>
  </mc:AlternateContent>
  <xr:revisionPtr revIDLastSave="0" documentId="13_ncr:1_{5FEA9E43-9D9F-4DEE-98F5-891875E26D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ปร5" sheetId="2" r:id="rId1"/>
    <sheet name="ปร.4" sheetId="4" r:id="rId2"/>
    <sheet name="รายละเอียดการคำนวณ" sheetId="5" r:id="rId3"/>
  </sheets>
  <externalReferences>
    <externalReference r:id="rId4"/>
  </externalReferences>
  <definedNames>
    <definedName name="_xlnm.Print_Titles" localSheetId="1">ปร.4!$1:$7</definedName>
    <definedName name="_xlnm.Print_Titles" localSheetId="2">รายละเอียดการคำนวณ!$1:$1</definedName>
  </definedNames>
  <calcPr calcId="181029"/>
</workbook>
</file>

<file path=xl/calcChain.xml><?xml version="1.0" encoding="utf-8"?>
<calcChain xmlns="http://schemas.openxmlformats.org/spreadsheetml/2006/main">
  <c r="F10" i="2" l="1"/>
  <c r="L34" i="4"/>
  <c r="H15" i="2"/>
  <c r="H10" i="2"/>
  <c r="A4" i="2"/>
  <c r="A3" i="2"/>
  <c r="A2" i="2"/>
  <c r="H33" i="4" l="1"/>
  <c r="I33" i="4" s="1"/>
  <c r="I27" i="4"/>
  <c r="H28" i="4"/>
  <c r="I28" i="4" s="1"/>
  <c r="H29" i="4"/>
  <c r="F28" i="4"/>
  <c r="H13" i="4"/>
  <c r="I13" i="4" s="1"/>
  <c r="H20" i="4"/>
  <c r="I20" i="4" s="1"/>
  <c r="H21" i="4"/>
  <c r="I21" i="4" s="1"/>
  <c r="F21" i="4"/>
  <c r="H18" i="4"/>
  <c r="I18" i="4" s="1"/>
  <c r="H11" i="4"/>
  <c r="F13" i="4"/>
  <c r="F20" i="4"/>
  <c r="H19" i="4"/>
  <c r="I19" i="4" s="1"/>
  <c r="H17" i="4"/>
  <c r="I17" i="4" s="1"/>
  <c r="H16" i="4"/>
  <c r="I16" i="4" s="1"/>
  <c r="H26" i="4"/>
  <c r="I26" i="4" s="1"/>
  <c r="H12" i="4"/>
  <c r="F10" i="4"/>
  <c r="H9" i="4"/>
  <c r="I9" i="4" s="1"/>
  <c r="H10" i="4" l="1"/>
  <c r="I10" i="4" s="1"/>
  <c r="F26" i="4"/>
  <c r="F33" i="4"/>
  <c r="I12" i="4"/>
  <c r="I11" i="4"/>
  <c r="F18" i="4"/>
  <c r="F11" i="4"/>
  <c r="F12" i="4"/>
  <c r="F19" i="4"/>
  <c r="F17" i="4"/>
  <c r="F16" i="4"/>
  <c r="F9" i="4"/>
  <c r="E32" i="4" l="1"/>
  <c r="E31" i="4"/>
  <c r="K88" i="5"/>
  <c r="K90" i="5" s="1"/>
  <c r="H31" i="4" l="1"/>
  <c r="I31" i="4" s="1"/>
  <c r="F31" i="4"/>
  <c r="F32" i="4"/>
  <c r="H32" i="4"/>
  <c r="I32" i="4" s="1"/>
  <c r="H25" i="4"/>
  <c r="I25" i="4" s="1"/>
  <c r="F25" i="4"/>
  <c r="H24" i="4"/>
  <c r="I24" i="4" s="1"/>
  <c r="F24" i="4"/>
  <c r="I29" i="4" l="1"/>
  <c r="I34" i="4" s="1"/>
  <c r="F29" i="4"/>
  <c r="F34" i="4" s="1"/>
  <c r="H13" i="2"/>
  <c r="H20" i="2" s="1"/>
  <c r="K89" i="5"/>
  <c r="K56" i="5"/>
  <c r="K22" i="5"/>
  <c r="K5" i="5"/>
  <c r="K70" i="5"/>
  <c r="K29" i="5"/>
  <c r="B30" i="5" s="1"/>
  <c r="L30" i="5" s="1"/>
  <c r="L32" i="5" s="1"/>
  <c r="K69" i="5"/>
  <c r="K67" i="5"/>
  <c r="K74" i="5"/>
  <c r="K91" i="5"/>
  <c r="G86" i="5"/>
  <c r="K84" i="5"/>
  <c r="K83" i="5"/>
  <c r="F68" i="5"/>
  <c r="K68" i="5" s="1"/>
  <c r="K17" i="5"/>
  <c r="K92" i="5" l="1"/>
  <c r="K39" i="5"/>
  <c r="B40" i="5" s="1"/>
  <c r="L40" i="5" s="1"/>
  <c r="L42" i="5" s="1"/>
  <c r="K58" i="5"/>
  <c r="L59" i="5" s="1"/>
  <c r="L62" i="5" s="1"/>
  <c r="K48" i="5"/>
  <c r="B49" i="5" s="1"/>
  <c r="L49" i="5" s="1"/>
  <c r="L52" i="5" s="1"/>
  <c r="K75" i="5"/>
  <c r="C76" i="5" s="1"/>
  <c r="K76" i="5" s="1"/>
  <c r="K86" i="5"/>
  <c r="K93" i="5" l="1"/>
  <c r="K94" i="5" s="1"/>
  <c r="I35" i="4" l="1"/>
  <c r="H21" i="2"/>
  <c r="C22" i="2" l="1"/>
</calcChain>
</file>

<file path=xl/sharedStrings.xml><?xml version="1.0" encoding="utf-8"?>
<sst xmlns="http://schemas.openxmlformats.org/spreadsheetml/2006/main" count="359" uniqueCount="173">
  <si>
    <t>ลำดับที่</t>
  </si>
  <si>
    <t xml:space="preserve"> รายการ</t>
  </si>
  <si>
    <t>หน่วย</t>
  </si>
  <si>
    <t>จำนวน</t>
  </si>
  <si>
    <t xml:space="preserve"> ราคาต่อหน่วย</t>
  </si>
  <si>
    <t>ตร.ม.</t>
  </si>
  <si>
    <t>ลบ.ม.</t>
  </si>
  <si>
    <t>ลำดับ</t>
  </si>
  <si>
    <t>จำนวนเงิน</t>
  </si>
  <si>
    <t>FACTOR F</t>
  </si>
  <si>
    <t>รวมเป็นเงิน</t>
  </si>
  <si>
    <t>หมายเหตุ</t>
  </si>
  <si>
    <t>ที่</t>
  </si>
  <si>
    <t>(บาท)</t>
  </si>
  <si>
    <t>ประเภทอาคาร</t>
  </si>
  <si>
    <t>และงานโครงสร้างคอนกรีตเสริมเหล็ก</t>
  </si>
  <si>
    <t>ประเภทงานสาธารณูปโภค  งานดิน</t>
  </si>
  <si>
    <t>และงานทาง</t>
  </si>
  <si>
    <t>ภาษีมูลค่าเพิ่ม</t>
  </si>
  <si>
    <t>%</t>
  </si>
  <si>
    <t>เงินล่วงหน้าจ่าย</t>
  </si>
  <si>
    <t>เงินประกันผลงานหัก</t>
  </si>
  <si>
    <t>ดอกเบี้ยเงินกู้</t>
  </si>
  <si>
    <t>สรุป</t>
  </si>
  <si>
    <t>รวมค่าก่อสร้างเป็นเงินทั้งสิ้น</t>
  </si>
  <si>
    <t>คิดเป็นราคากลาง</t>
  </si>
  <si>
    <t xml:space="preserve">(ตัวอักษร) </t>
  </si>
  <si>
    <t>รายการ</t>
  </si>
  <si>
    <t>ประเภทงานสะพานและท่อเหลี่ยม</t>
  </si>
  <si>
    <t>ราคางบประมาณ (บาท)</t>
  </si>
  <si>
    <t>คิดเป็นเงินงบประมาณ</t>
  </si>
  <si>
    <t>สำนักดัชนีเศรษฐกิจการค้า  สำนักเศรษฐกิจการค้า  สำนักปลัดกระทรวงพาณิชย์</t>
  </si>
  <si>
    <t>รายละเอียดรายการคำนวณ</t>
  </si>
  <si>
    <t>พิจารณาตามสภาพพื้นที่</t>
  </si>
  <si>
    <t>ค่าดำเนินการ + ค่าเสื่อมราคาเครื่องจักร</t>
  </si>
  <si>
    <t>=</t>
  </si>
  <si>
    <t>บาท/ตร.ม.</t>
  </si>
  <si>
    <t>ค่างานต้นทุนรวม</t>
  </si>
  <si>
    <t>ค่าวัสดุจากปากโม่  (รวมค่าตัก)</t>
  </si>
  <si>
    <t>บาท/ลบ.ม.</t>
  </si>
  <si>
    <t>ค่าขนส่ง</t>
  </si>
  <si>
    <t>กม.</t>
  </si>
  <si>
    <t>รวม</t>
  </si>
  <si>
    <t>ส่วนยุบตัว</t>
  </si>
  <si>
    <t>X</t>
  </si>
  <si>
    <t>ค่าติดตั้งเครื่องผสม</t>
  </si>
  <si>
    <t>ค่าใช้จ่ายรวม</t>
  </si>
  <si>
    <t>ค่าวัสดุจากแหล่ง</t>
  </si>
  <si>
    <t>บาท/ตัน</t>
  </si>
  <si>
    <t>บาท</t>
  </si>
  <si>
    <t>10  ซม.</t>
  </si>
  <si>
    <t>คิดที่ความหนา</t>
  </si>
  <si>
    <t>ค่าดำเนินการ + ค่าเสื่อมราคา  (ผสม)</t>
  </si>
  <si>
    <t>ค่าดำเนินการ + ค่าเสื่อมราคา  (บดทับ)</t>
  </si>
  <si>
    <t>ลาดบนหินคลุก</t>
  </si>
  <si>
    <t>ค่ายาง  CSS-1</t>
  </si>
  <si>
    <t>ลิตร   @</t>
  </si>
  <si>
    <t>บาท/ลิตร</t>
  </si>
  <si>
    <t>(บวกค่าขึ้น-ลง)</t>
  </si>
  <si>
    <t>รวมค่ายาง+ค่าขนส่ง</t>
  </si>
  <si>
    <t xml:space="preserve">อัตรส่วน (1.0 ลาดบนหินคลุกหรือ 0.8 ลาดบนหินคลุกผสมซิเมนต์)  </t>
  </si>
  <si>
    <t>ใช้</t>
  </si>
  <si>
    <t>ลิตร/ตร.ม.</t>
  </si>
  <si>
    <t>หรือ  0.4  ลาดบนผิว  Concrete)</t>
  </si>
  <si>
    <t xml:space="preserve">ค่าดำเนินการ + ค่าเสื่อมราคา   </t>
  </si>
  <si>
    <t>cm.Thick</t>
  </si>
  <si>
    <t>ปริมาณงาน MODIFIED  ASPHAL + ASPHAL CONCRETE ทั้งโครงการ</t>
  </si>
  <si>
    <t>ตัน</t>
  </si>
  <si>
    <t>/</t>
  </si>
  <si>
    <t>ค่ายาง  AC</t>
  </si>
  <si>
    <t>ตัน  @</t>
  </si>
  <si>
    <t>ค่าหิน</t>
  </si>
  <si>
    <t>ลบ.ม.  @</t>
  </si>
  <si>
    <t>ค่าดำเนินการ + ค่าเสื่อมผสมวัสดุแอสฟัลท์คอนกรีต</t>
  </si>
  <si>
    <t xml:space="preserve">ค่าขนส่ง  </t>
  </si>
  <si>
    <t>ค่าดำเนินการ + ค่าเสื่อมปูลาดและบดทับหนา</t>
  </si>
  <si>
    <t>(พิมพ์ 1 = บนผิวไพร์โค้ด, พิมพ์ 2 = บนผิวแทคโค้ด)</t>
  </si>
  <si>
    <t>ค่างานต้นทุน</t>
  </si>
  <si>
    <t>1.  ค่าดำเนินการ</t>
  </si>
  <si>
    <t xml:space="preserve">     1.1  ค่าบริการเครื่องจักร</t>
  </si>
  <si>
    <t xml:space="preserve">     1.2  ค่าแรงงาน</t>
  </si>
  <si>
    <t xml:space="preserve">     1.3  ค่าทดสอบการสะท้อนแสง</t>
  </si>
  <si>
    <t>รวมค่าดำเนินการ</t>
  </si>
  <si>
    <t>2.  ค่าวัสดุ</t>
  </si>
  <si>
    <t xml:space="preserve">     คิดค่าขนส่ง  (ระยะทางขนส่งวัสดุสี ThermoPlastic =</t>
  </si>
  <si>
    <t xml:space="preserve">     2.1  ลูกแก้ว</t>
  </si>
  <si>
    <t xml:space="preserve">    2.2  วัสดุสี</t>
  </si>
  <si>
    <t xml:space="preserve">     2.3  ค่า Primer  (กาวรองพื้น)</t>
  </si>
  <si>
    <t>รวมค่าวัสดุตีเส้น</t>
  </si>
  <si>
    <t>3.  ค่าดำเนินการ  รวมค่าวัสดุ (1+2)</t>
  </si>
  <si>
    <t>ข้อมูลการคำนวณ</t>
  </si>
  <si>
    <t>ราคาต่อหน่วย</t>
  </si>
  <si>
    <t>เงิน</t>
  </si>
  <si>
    <t>(รายละเอียดการคำนวณ)</t>
  </si>
  <si>
    <t>บาท/วัน</t>
  </si>
  <si>
    <t>ทำงานได้ 600 ตร.ม./วัน</t>
  </si>
  <si>
    <t>=1,600/80</t>
  </si>
  <si>
    <t>ค่าดำเนินการ + ค่าเสื่อมราคา  (ขุด-ขน)</t>
  </si>
  <si>
    <t>ซม.</t>
  </si>
  <si>
    <t>ค่าขนส่งอุปกรณ์    (ตัน)</t>
  </si>
  <si>
    <t>กม.(</t>
  </si>
  <si>
    <t>)</t>
  </si>
  <si>
    <t>งานถางป่าขุดตอขนาดเบา</t>
  </si>
  <si>
    <t>มีเฉพาะการถากถางวัชพืชเท่านั้น</t>
  </si>
  <si>
    <t>งานถางป่าขุดตอขนาดกลาง</t>
  </si>
  <si>
    <t>มีการถากถางวัชพืชเท่านั้น  และปาดหน้าดินเดิมออกด้วย</t>
  </si>
  <si>
    <t>งานถางป่าขุดตอขนาดหนัก</t>
  </si>
  <si>
    <t>มีการตัดโค่นต้นไม้  ขุดตอ  ถากถางวัชพืชและปาดหน้าดินเดิมออก</t>
  </si>
  <si>
    <t>10  ซม.(ลูกรัง)</t>
  </si>
  <si>
    <t>ค่าดำเนินการ + ค่าเสื่อมราคาเครื่องจักร(ขุด - ตัด)</t>
  </si>
  <si>
    <t>ค่าดำเนินการ + ค่าเสื่อมราคาเครื่องจักร( ตัก)</t>
  </si>
  <si>
    <t>1.  CLEARING  AND  GRUBBING  (ขนาดเบา)</t>
  </si>
  <si>
    <t>2. งานตัด - ขึ้นรูปคันทาง</t>
  </si>
  <si>
    <t>3. งานขุดรื้อบดทับคันทางเดิม</t>
  </si>
  <si>
    <t>4.  SELECTED  MATERIAL "A" (ดินถม)</t>
  </si>
  <si>
    <t>5.  SOIL  AGGREGATE  SUBBASE  (ลูกรัง)</t>
  </si>
  <si>
    <t>6.  CRUSHED  ROCK  SOIL  AGGREGATE  TYPE  BASE  (หินคลุก)</t>
  </si>
  <si>
    <t>7.  PRIME  COAT</t>
  </si>
  <si>
    <t>8.  ASPHAL  CONCRETE  WEARING  COURSE</t>
  </si>
  <si>
    <t xml:space="preserve">กม.  </t>
  </si>
  <si>
    <t>9.  THERMOPLASTIC  PAIN</t>
  </si>
  <si>
    <t>=1.43*770/1000</t>
  </si>
  <si>
    <t>สถานที่ก่อสร้าง  มหาวิทยาลัยราชภัฏนครศรีธรรมราช  จังหวัดนครศรีธรรมราช</t>
  </si>
  <si>
    <t>ประมาณราคากลางโดย   งานอาคารสถานที่และภูมิทัศน์</t>
  </si>
  <si>
    <t>งานระบบไฟถนน</t>
  </si>
  <si>
    <t>โครงการ ปรับปรุงผิวถนนภายในมหาวิทยาลัย</t>
  </si>
  <si>
    <t>ราคาน้ำมันดีเซลประกาศหน้าปั้ม ปตท.  ที่อำเภอเมือง  33.00-33.99  บาทต่อลิตร</t>
  </si>
  <si>
    <t>=0.4*(59+1.10+0.06)</t>
  </si>
  <si>
    <t>=6*(40+1.10+0.06)</t>
  </si>
  <si>
    <t>ราคาทุน</t>
  </si>
  <si>
    <t>ราคา/หน่วย</t>
  </si>
  <si>
    <t>X Fn</t>
  </si>
  <si>
    <t>ราคากลาง</t>
  </si>
  <si>
    <t xml:space="preserve">    - งานปูผิวจราจรแอสฟัลท์ติกคอนกรีตหนา  4  ซม.</t>
  </si>
  <si>
    <t xml:space="preserve">    - งานเส้นเครื่องหมายจราจร บนผิวถนน</t>
  </si>
  <si>
    <t xml:space="preserve">    - งานปรับปรุงสี่แยก</t>
  </si>
  <si>
    <t>ตัว</t>
  </si>
  <si>
    <t>มาตรฐานทางหลวง</t>
  </si>
  <si>
    <t>ปรับปรุงผิวถนนสายที่ 1 ระยะทางจากประตู 1 -แยกอาคารสำนักงานอธิการบดี</t>
  </si>
  <si>
    <t xml:space="preserve">    - งานปรับปรุงยกระดับพื้นทางด้วยหินคลุก</t>
  </si>
  <si>
    <t xml:space="preserve">    - งานรื้อถอนต้นไม้และกะบะต้นไม้</t>
  </si>
  <si>
    <t>ต้น</t>
  </si>
  <si>
    <t>ปรับปรุงผิวถนนสายที่ 2 ระยะทางจาก แยกหน้าอาคา3 -อาคารคณะครุศาสตร์</t>
  </si>
  <si>
    <t>ปรับปรุงผิวถนนสายที่ 3 ระยะทางจากแยกอาคาร 39-ทางออกประตู 3</t>
  </si>
  <si>
    <t xml:space="preserve">ปรับปรุงผิวถนนสายที่ 4 </t>
  </si>
  <si>
    <t>หมายเหตุ  1)  ประมาณราคาโดยอ้างอิงจากราคาเฉลี่ยวัสดุก่อสร้างจังหวัดนครศรีธรรมราช  ณ  เดือน  ตุลาคม พ.ศ.  2567</t>
  </si>
  <si>
    <t xml:space="preserve">         หล่อเกาะกลางถนน พร้อมทา สีขาว-ดำ</t>
  </si>
  <si>
    <t>(Fn)</t>
  </si>
  <si>
    <t>Factor F</t>
  </si>
  <si>
    <t xml:space="preserve">    - ติดตั้งชุดป้ายจราจรและไฟกระพริบพลังงานแสงอาทิตย์ </t>
  </si>
  <si>
    <t xml:space="preserve">         ติดตั้งชุดป้ายจราจรและไฟกระพริบพลังงานแสงอาทิตย์ </t>
  </si>
  <si>
    <t xml:space="preserve">    - งานทคโค๊ต (Tack Coat ) </t>
  </si>
  <si>
    <t>แบบสรุปราคากลางงานทาง สะพานและท่อเหลี่ยม</t>
  </si>
  <si>
    <t>ประมาณราคา  เมื่อวันที่  22     เดือน  มกราคม  พ.ศ.  2568</t>
  </si>
  <si>
    <t>( นายวิชิต  สุขทร )</t>
  </si>
  <si>
    <t>( นายก่อกานต์  ประเสริฐ )</t>
  </si>
  <si>
    <t>( นายเอกลักษณ์  กาญจนเพ็ญ )</t>
  </si>
  <si>
    <t>( นายอำพล  ดวงฉิม )</t>
  </si>
  <si>
    <t>........................................................</t>
  </si>
  <si>
    <t>ประธานกรรมการกำหนดราคากลาง</t>
  </si>
  <si>
    <t>กรรมการกำหนดราคากลาง</t>
  </si>
  <si>
    <t>กรรมการและเลขานุการกำหนดราคากลาง</t>
  </si>
  <si>
    <t>........................................................ประธานกรรมการกำหนดราคากลาง</t>
  </si>
  <si>
    <t>........................................................กรรมการกำหนดราคากลาง</t>
  </si>
  <si>
    <t>........................................................กรรมการและเลขานุการกำหนดราคากลาง</t>
  </si>
  <si>
    <t xml:space="preserve">        ( นายวิชิต  สุขทร )</t>
  </si>
  <si>
    <t xml:space="preserve">   ( นายก่อกานต์  ประเสริฐ )</t>
  </si>
  <si>
    <t xml:space="preserve">     ( นายวิศรุต  ช่วยจันทร์ )</t>
  </si>
  <si>
    <t xml:space="preserve">       ( นายอำพล  ดวงฉิม )</t>
  </si>
  <si>
    <t>( นายวิศรุต  ช่วยจันทร์ )</t>
  </si>
  <si>
    <t>วันที่ 22 มกราคม 2568</t>
  </si>
  <si>
    <t>อื่นๆ</t>
  </si>
  <si>
    <t>ชุดป้ายจราจรและไฟกระพริบพลังงานแสงอาทิตย์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</si>
</sst>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_(* #,##0_);_(* \(#,##0\);_(* &quot;-&quot;??_);_(@_)"/>
    <numFmt numFmtId="167" formatCode="_-* #,##0.000_-;\-* #,##0.000_-;_-* &quot;-&quot;??_-;_-@_-"/>
    <numFmt numFmtId="168" formatCode="0.0"/>
    <numFmt numFmtId="169" formatCode="#,##0.00_ ;\-#,##0.00\ "/>
    <numFmt numFmtId="170" formatCode="#,##0.0"/>
  </numFmts>
  <fonts count="12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5"/>
      <name val="TH Sarabun New"/>
      <family val="2"/>
    </font>
    <font>
      <b/>
      <sz val="15"/>
      <name val="TH Sarabun New"/>
      <family val="2"/>
    </font>
    <font>
      <sz val="11"/>
      <name val="TH Sarabun New"/>
      <family val="2"/>
    </font>
    <font>
      <b/>
      <u/>
      <sz val="15"/>
      <name val="TH Sarabun New"/>
      <family val="2"/>
    </font>
    <font>
      <sz val="14"/>
      <name val="TH Sarabun New"/>
      <family val="2"/>
    </font>
    <font>
      <b/>
      <sz val="16"/>
      <name val="TH SarabunPSK"/>
      <family val="2"/>
    </font>
    <font>
      <b/>
      <sz val="16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1">
    <xf numFmtId="0" fontId="0" fillId="0" borderId="0" xfId="0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4" xfId="0" applyFont="1" applyBorder="1"/>
    <xf numFmtId="43" fontId="4" fillId="0" borderId="0" xfId="0" applyNumberFormat="1" applyFont="1"/>
    <xf numFmtId="43" fontId="3" fillId="2" borderId="3" xfId="1" applyFont="1" applyFill="1" applyBorder="1"/>
    <xf numFmtId="43" fontId="3" fillId="2" borderId="0" xfId="1" applyFont="1" applyFill="1" applyBorder="1"/>
    <xf numFmtId="0" fontId="4" fillId="0" borderId="0" xfId="0" applyFont="1" applyAlignment="1">
      <alignment horizontal="center"/>
    </xf>
    <xf numFmtId="43" fontId="4" fillId="0" borderId="0" xfId="1" applyFont="1" applyBorder="1"/>
    <xf numFmtId="43" fontId="4" fillId="0" borderId="0" xfId="1" applyFont="1"/>
    <xf numFmtId="0" fontId="3" fillId="0" borderId="0" xfId="0" applyFont="1"/>
    <xf numFmtId="0" fontId="4" fillId="0" borderId="17" xfId="0" applyFont="1" applyBorder="1"/>
    <xf numFmtId="43" fontId="4" fillId="0" borderId="11" xfId="0" applyNumberFormat="1" applyFont="1" applyBorder="1" applyAlignment="1">
      <alignment horizontal="center"/>
    </xf>
    <xf numFmtId="43" fontId="4" fillId="0" borderId="17" xfId="1" applyFont="1" applyBorder="1"/>
    <xf numFmtId="43" fontId="4" fillId="0" borderId="17" xfId="0" applyNumberFormat="1" applyFont="1" applyBorder="1"/>
    <xf numFmtId="43" fontId="4" fillId="0" borderId="11" xfId="1" applyFont="1" applyBorder="1"/>
    <xf numFmtId="43" fontId="4" fillId="0" borderId="6" xfId="1" applyFont="1" applyBorder="1"/>
    <xf numFmtId="43" fontId="4" fillId="0" borderId="15" xfId="1" applyFont="1" applyBorder="1"/>
    <xf numFmtId="2" fontId="4" fillId="0" borderId="11" xfId="0" applyNumberFormat="1" applyFont="1" applyBorder="1"/>
    <xf numFmtId="43" fontId="3" fillId="2" borderId="11" xfId="1" applyFont="1" applyFill="1" applyBorder="1"/>
    <xf numFmtId="168" fontId="4" fillId="0" borderId="0" xfId="0" applyNumberFormat="1" applyFont="1"/>
    <xf numFmtId="43" fontId="4" fillId="0" borderId="11" xfId="0" applyNumberFormat="1" applyFont="1" applyBorder="1"/>
    <xf numFmtId="0" fontId="4" fillId="0" borderId="11" xfId="0" applyFont="1" applyBorder="1"/>
    <xf numFmtId="169" fontId="4" fillId="0" borderId="6" xfId="1" applyNumberFormat="1" applyFont="1" applyBorder="1"/>
    <xf numFmtId="165" fontId="4" fillId="0" borderId="0" xfId="1" applyNumberFormat="1" applyFont="1"/>
    <xf numFmtId="165" fontId="4" fillId="0" borderId="11" xfId="0" applyNumberFormat="1" applyFont="1" applyBorder="1"/>
    <xf numFmtId="0" fontId="4" fillId="0" borderId="6" xfId="0" applyFont="1" applyBorder="1"/>
    <xf numFmtId="43" fontId="4" fillId="0" borderId="9" xfId="1" applyFont="1" applyBorder="1" applyAlignment="1">
      <alignment horizontal="center"/>
    </xf>
    <xf numFmtId="0" fontId="3" fillId="0" borderId="12" xfId="0" applyFont="1" applyBorder="1"/>
    <xf numFmtId="0" fontId="4" fillId="0" borderId="13" xfId="0" applyFont="1" applyBorder="1"/>
    <xf numFmtId="43" fontId="4" fillId="0" borderId="13" xfId="1" applyFont="1" applyBorder="1"/>
    <xf numFmtId="0" fontId="4" fillId="0" borderId="12" xfId="0" applyFont="1" applyBorder="1"/>
    <xf numFmtId="43" fontId="4" fillId="0" borderId="12" xfId="1" applyFont="1" applyBorder="1"/>
    <xf numFmtId="0" fontId="4" fillId="0" borderId="9" xfId="0" applyFont="1" applyBorder="1"/>
    <xf numFmtId="49" fontId="4" fillId="0" borderId="0" xfId="1" applyNumberFormat="1" applyFont="1" applyBorder="1"/>
    <xf numFmtId="49" fontId="4" fillId="0" borderId="13" xfId="0" applyNumberFormat="1" applyFont="1" applyBorder="1"/>
    <xf numFmtId="0" fontId="3" fillId="0" borderId="4" xfId="0" applyFont="1" applyBorder="1"/>
    <xf numFmtId="49" fontId="4" fillId="0" borderId="6" xfId="1" applyNumberFormat="1" applyFont="1" applyBorder="1"/>
    <xf numFmtId="49" fontId="4" fillId="0" borderId="9" xfId="0" applyNumberFormat="1" applyFont="1" applyBorder="1"/>
    <xf numFmtId="0" fontId="3" fillId="0" borderId="14" xfId="0" applyFont="1" applyBorder="1"/>
    <xf numFmtId="0" fontId="4" fillId="0" borderId="2" xfId="0" applyFont="1" applyBorder="1"/>
    <xf numFmtId="49" fontId="4" fillId="0" borderId="11" xfId="1" applyNumberFormat="1" applyFont="1" applyBorder="1"/>
    <xf numFmtId="43" fontId="3" fillId="2" borderId="17" xfId="1" applyFont="1" applyFill="1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170" fontId="5" fillId="0" borderId="0" xfId="0" applyNumberFormat="1" applyFont="1" applyAlignment="1">
      <alignment horizont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5" fillId="0" borderId="14" xfId="0" applyFont="1" applyBorder="1"/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0" borderId="4" xfId="0" applyFont="1" applyBorder="1"/>
    <xf numFmtId="0" fontId="5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43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3" fontId="5" fillId="2" borderId="2" xfId="0" applyNumberFormat="1" applyFont="1" applyFill="1" applyBorder="1" applyAlignment="1">
      <alignment horizontal="center"/>
    </xf>
    <xf numFmtId="43" fontId="6" fillId="2" borderId="3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43" fontId="6" fillId="0" borderId="3" xfId="1" applyFont="1" applyBorder="1"/>
    <xf numFmtId="43" fontId="7" fillId="0" borderId="3" xfId="1" applyFont="1" applyBorder="1"/>
    <xf numFmtId="0" fontId="5" fillId="2" borderId="2" xfId="0" applyFont="1" applyFill="1" applyBorder="1" applyAlignment="1">
      <alignment horizontal="center"/>
    </xf>
    <xf numFmtId="43" fontId="5" fillId="0" borderId="0" xfId="0" applyNumberFormat="1" applyFont="1"/>
    <xf numFmtId="43" fontId="5" fillId="0" borderId="1" xfId="1" applyFont="1" applyFill="1" applyBorder="1" applyProtection="1">
      <protection locked="0"/>
    </xf>
    <xf numFmtId="43" fontId="5" fillId="0" borderId="3" xfId="1" applyFont="1" applyBorder="1"/>
    <xf numFmtId="166" fontId="5" fillId="2" borderId="3" xfId="1" applyNumberFormat="1" applyFont="1" applyFill="1" applyBorder="1" applyAlignment="1" applyProtection="1">
      <alignment horizontal="center"/>
      <protection locked="0"/>
    </xf>
    <xf numFmtId="167" fontId="6" fillId="2" borderId="4" xfId="1" applyNumberFormat="1" applyFont="1" applyFill="1" applyBorder="1" applyAlignment="1" applyProtection="1">
      <alignment horizontal="center"/>
      <protection locked="0"/>
    </xf>
    <xf numFmtId="43" fontId="5" fillId="0" borderId="3" xfId="1" applyFont="1" applyFill="1" applyBorder="1" applyProtection="1">
      <protection locked="0"/>
    </xf>
    <xf numFmtId="43" fontId="6" fillId="2" borderId="3" xfId="1" applyFont="1" applyFill="1" applyBorder="1"/>
    <xf numFmtId="43" fontId="5" fillId="2" borderId="3" xfId="1" applyFont="1" applyFill="1" applyBorder="1"/>
    <xf numFmtId="43" fontId="6" fillId="2" borderId="4" xfId="1" applyFont="1" applyFill="1" applyBorder="1" applyAlignment="1" applyProtection="1">
      <alignment horizontal="center"/>
      <protection locked="0"/>
    </xf>
    <xf numFmtId="0" fontId="6" fillId="0" borderId="6" xfId="0" applyFont="1" applyBorder="1"/>
    <xf numFmtId="43" fontId="6" fillId="2" borderId="5" xfId="1" applyFont="1" applyFill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43" fontId="5" fillId="0" borderId="3" xfId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43" fontId="5" fillId="0" borderId="3" xfId="0" applyNumberFormat="1" applyFont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164" fontId="6" fillId="2" borderId="10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vertical="center"/>
    </xf>
    <xf numFmtId="165" fontId="5" fillId="2" borderId="6" xfId="0" applyNumberFormat="1" applyFont="1" applyFill="1" applyBorder="1" applyAlignment="1">
      <alignment vertical="center"/>
    </xf>
    <xf numFmtId="0" fontId="5" fillId="0" borderId="3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3" xfId="1" applyNumberFormat="1" applyFont="1" applyBorder="1" applyAlignment="1">
      <alignment horizontal="center"/>
    </xf>
    <xf numFmtId="0" fontId="5" fillId="0" borderId="3" xfId="1" applyNumberFormat="1" applyFont="1" applyFill="1" applyBorder="1" applyAlignment="1" applyProtection="1">
      <alignment horizontal="center"/>
      <protection locked="0"/>
    </xf>
    <xf numFmtId="0" fontId="6" fillId="0" borderId="6" xfId="0" applyFont="1" applyBorder="1" applyAlignment="1">
      <alignment horizontal="center"/>
    </xf>
    <xf numFmtId="43" fontId="6" fillId="0" borderId="0" xfId="1" applyFont="1" applyAlignment="1">
      <alignment horizontal="right"/>
    </xf>
    <xf numFmtId="43" fontId="5" fillId="0" borderId="0" xfId="1" applyFont="1" applyAlignment="1">
      <alignment horizontal="right"/>
    </xf>
    <xf numFmtId="43" fontId="6" fillId="2" borderId="2" xfId="1" applyFont="1" applyFill="1" applyBorder="1" applyAlignment="1">
      <alignment horizontal="right" vertical="center"/>
    </xf>
    <xf numFmtId="43" fontId="5" fillId="2" borderId="2" xfId="1" applyFont="1" applyFill="1" applyBorder="1" applyAlignment="1">
      <alignment horizontal="right" vertical="center"/>
    </xf>
    <xf numFmtId="43" fontId="5" fillId="0" borderId="1" xfId="1" applyFont="1" applyBorder="1" applyAlignment="1">
      <alignment horizontal="right"/>
    </xf>
    <xf numFmtId="43" fontId="5" fillId="0" borderId="3" xfId="1" applyFont="1" applyFill="1" applyBorder="1" applyAlignment="1" applyProtection="1">
      <alignment horizontal="right"/>
      <protection locked="0"/>
    </xf>
    <xf numFmtId="43" fontId="6" fillId="0" borderId="6" xfId="1" applyFont="1" applyBorder="1" applyAlignment="1">
      <alignment horizontal="right"/>
    </xf>
    <xf numFmtId="43" fontId="8" fillId="0" borderId="0" xfId="1" applyFont="1" applyAlignment="1">
      <alignment horizontal="right"/>
    </xf>
    <xf numFmtId="0" fontId="5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5" fillId="0" borderId="11" xfId="0" applyFont="1" applyBorder="1" applyAlignment="1">
      <alignment horizontal="right"/>
    </xf>
    <xf numFmtId="0" fontId="5" fillId="0" borderId="11" xfId="0" applyFont="1" applyBorder="1"/>
    <xf numFmtId="43" fontId="4" fillId="0" borderId="9" xfId="1" applyFont="1" applyBorder="1"/>
    <xf numFmtId="43" fontId="4" fillId="0" borderId="2" xfId="1" applyFont="1" applyBorder="1"/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3" borderId="7" xfId="0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/>
    <xf numFmtId="0" fontId="6" fillId="3" borderId="1" xfId="0" applyFont="1" applyFill="1" applyBorder="1" applyAlignment="1">
      <alignment horizontal="center" vertical="center"/>
    </xf>
    <xf numFmtId="43" fontId="6" fillId="3" borderId="7" xfId="1" applyFont="1" applyFill="1" applyBorder="1" applyAlignment="1">
      <alignment horizontal="right" vertical="center"/>
    </xf>
    <xf numFmtId="43" fontId="6" fillId="3" borderId="1" xfId="1" applyFont="1" applyFill="1" applyBorder="1" applyAlignment="1">
      <alignment horizontal="right" vertical="center"/>
    </xf>
    <xf numFmtId="0" fontId="4" fillId="0" borderId="1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43" fontId="4" fillId="0" borderId="12" xfId="1" applyFont="1" applyBorder="1" applyAlignment="1">
      <alignment horizontal="center"/>
    </xf>
    <xf numFmtId="43" fontId="4" fillId="0" borderId="13" xfId="1" applyFont="1" applyBorder="1" applyAlignment="1">
      <alignment horizontal="center"/>
    </xf>
    <xf numFmtId="43" fontId="4" fillId="0" borderId="4" xfId="1" applyFont="1" applyBorder="1" applyAlignment="1">
      <alignment horizontal="center"/>
    </xf>
    <xf numFmtId="43" fontId="4" fillId="0" borderId="9" xfId="1" applyFont="1" applyBorder="1" applyAlignment="1">
      <alignment horizontal="center"/>
    </xf>
    <xf numFmtId="43" fontId="4" fillId="0" borderId="1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254000</xdr:colOff>
      <xdr:row>72</xdr:row>
      <xdr:rowOff>139700</xdr:rowOff>
    </xdr:from>
    <xdr:to>
      <xdr:col>7</xdr:col>
      <xdr:colOff>647700</xdr:colOff>
      <xdr:row>72</xdr:row>
      <xdr:rowOff>139700</xdr:rowOff>
    </xdr:to>
    <xdr:sp macro="" textlink="">
      <xdr:nvSpPr>
        <xdr:cNvPr id="8261" name="Line 1">
          <a:extLst>
            <a:ext uri="{FF2B5EF4-FFF2-40B4-BE49-F238E27FC236}">
              <a16:creationId xmlns:a16="http://schemas.microsoft.com/office/drawing/2014/main" id="{00000000-0008-0000-0200-000045200000}"/>
            </a:ext>
          </a:extLst>
        </xdr:cNvPr>
        <xdr:cNvSpPr>
          <a:spLocks noChangeShapeType="1"/>
        </xdr:cNvSpPr>
      </xdr:nvSpPr>
      <xdr:spPr bwMode="auto">
        <a:xfrm flipH="1">
          <a:off x="4686300" y="19304000"/>
          <a:ext cx="39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2</xdr:col>
      <xdr:colOff>488950</xdr:colOff>
      <xdr:row>94</xdr:row>
      <xdr:rowOff>0</xdr:rowOff>
    </xdr:from>
    <xdr:to>
      <xdr:col>2</xdr:col>
      <xdr:colOff>565150</xdr:colOff>
      <xdr:row>94</xdr:row>
      <xdr:rowOff>196850</xdr:rowOff>
    </xdr:to>
    <xdr:sp macro="" textlink="">
      <xdr:nvSpPr>
        <xdr:cNvPr id="8262" name="Text Box 1">
          <a:extLst>
            <a:ext uri="{FF2B5EF4-FFF2-40B4-BE49-F238E27FC236}">
              <a16:creationId xmlns:a16="http://schemas.microsoft.com/office/drawing/2014/main" id="{00000000-0008-0000-0200-000046200000}"/>
            </a:ext>
          </a:extLst>
        </xdr:cNvPr>
        <xdr:cNvSpPr txBox="1">
          <a:spLocks noChangeArrowheads="1"/>
        </xdr:cNvSpPr>
      </xdr:nvSpPr>
      <xdr:spPr bwMode="auto">
        <a:xfrm>
          <a:off x="1962150" y="29095700"/>
          <a:ext cx="76200" cy="19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488950</xdr:colOff>
      <xdr:row>94</xdr:row>
      <xdr:rowOff>0</xdr:rowOff>
    </xdr:from>
    <xdr:to>
      <xdr:col>2</xdr:col>
      <xdr:colOff>565150</xdr:colOff>
      <xdr:row>94</xdr:row>
      <xdr:rowOff>196850</xdr:rowOff>
    </xdr:to>
    <xdr:sp macro="" textlink="">
      <xdr:nvSpPr>
        <xdr:cNvPr id="8263" name="Text Box 1">
          <a:extLst>
            <a:ext uri="{FF2B5EF4-FFF2-40B4-BE49-F238E27FC236}">
              <a16:creationId xmlns:a16="http://schemas.microsoft.com/office/drawing/2014/main" id="{00000000-0008-0000-0200-000047200000}"/>
            </a:ext>
          </a:extLst>
        </xdr:cNvPr>
        <xdr:cNvSpPr txBox="1">
          <a:spLocks noChangeArrowheads="1"/>
        </xdr:cNvSpPr>
      </xdr:nvSpPr>
      <xdr:spPr bwMode="auto">
        <a:xfrm>
          <a:off x="1962150" y="29095700"/>
          <a:ext cx="76200" cy="19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&#3591;&#3634;&#3609;&#3614;&#3633;&#3626;&#3604;&#3640;\++&#3650;&#3588;&#3619;&#3591;&#3585;&#3634;&#3619;++\68-02%20&#3611;&#3619;&#3633;&#3610;&#3611;&#3619;&#3640;&#3591;&#3612;&#3636;&#3623;&#3606;&#3609;&#3609;&#3616;&#3634;&#3618;&#3651;&#3609;&#3617;&#3627;&#3634;&#3623;&#3636;&#3607;&#3618;&#3634;&#3621;&#3633;&#3618;\TOR\22-01-68%20BOQ%20&#3611;&#3619;&#3633;&#3610;&#3611;&#3619;&#3640;&#3591;&#3612;&#3636;&#3623;&#3606;&#3609;&#3609;&#3617;&#3627;&#3634;&#3594;&#3633;&#3618;.xlsx" TargetMode="External"/><Relationship Id="rId1" Type="http://schemas.openxmlformats.org/officeDocument/2006/relationships/externalLinkPath" Target="22-01-68%20BOQ%20&#3611;&#3619;&#3633;&#3610;&#3611;&#3619;&#3640;&#3591;&#3612;&#3636;&#3623;&#3606;&#3609;&#3609;&#3617;&#3627;&#3634;&#3594;&#3633;&#361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ปร5"/>
      <sheetName val="ปร.4"/>
      <sheetName val="รายละเอียดการคำนวณ"/>
      <sheetName val="ข้อมูลวัสดุที่แหล่ง"/>
      <sheetName val="Sheet1"/>
    </sheetNames>
    <sheetDataSet>
      <sheetData sheetId="0" refreshError="1"/>
      <sheetData sheetId="1" refreshError="1">
        <row r="2">
          <cell r="A2" t="str">
            <v>โครงการ ปรับปรุงผิวถนนภายในมหาวิทยาลัย</v>
          </cell>
        </row>
        <row r="3">
          <cell r="A3" t="str">
            <v>สถานที่ก่อสร้าง  มหาวิทยาลัยราชภัฏนครศรีธรรมราช  จังหวัดนครศรีธรรมราช</v>
          </cell>
        </row>
        <row r="4">
          <cell r="A4" t="str">
            <v>ประมาณราคา  เมื่อวันที่  22     เดือน  มกราคม  พ.ศ.  2568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workbookViewId="0">
      <selection activeCell="Q17" sqref="Q17"/>
    </sheetView>
  </sheetViews>
  <sheetFormatPr defaultColWidth="9.140625" defaultRowHeight="19.5" x14ac:dyDescent="0.3"/>
  <cols>
    <col min="1" max="1" width="10.28515625" style="3" customWidth="1"/>
    <col min="2" max="2" width="12" style="3" customWidth="1"/>
    <col min="3" max="3" width="12.85546875" style="3" customWidth="1"/>
    <col min="4" max="4" width="8" style="3" customWidth="1"/>
    <col min="5" max="5" width="7.7109375" style="3" customWidth="1"/>
    <col min="6" max="6" width="14.140625" style="3" customWidth="1"/>
    <col min="7" max="7" width="12.28515625" style="3" customWidth="1"/>
    <col min="8" max="8" width="16.85546875" style="3" customWidth="1"/>
    <col min="9" max="9" width="10.28515625" style="3" customWidth="1"/>
    <col min="10" max="10" width="10.28515625" style="3" bestFit="1" customWidth="1"/>
    <col min="11" max="16384" width="9.140625" style="3"/>
  </cols>
  <sheetData>
    <row r="1" spans="1:9" ht="21" x14ac:dyDescent="0.35">
      <c r="A1" s="122" t="s">
        <v>152</v>
      </c>
      <c r="B1" s="122"/>
      <c r="C1" s="122"/>
      <c r="D1" s="122"/>
      <c r="E1" s="122"/>
      <c r="F1" s="122"/>
      <c r="G1" s="122"/>
      <c r="H1" s="122"/>
      <c r="I1" s="122"/>
    </row>
    <row r="2" spans="1:9" ht="23.25" x14ac:dyDescent="0.55000000000000004">
      <c r="A2" s="80" t="str">
        <f>[1]ปร.4!A2</f>
        <v>โครงการ ปรับปรุงผิวถนนภายในมหาวิทยาลัย</v>
      </c>
      <c r="B2" s="46"/>
      <c r="C2" s="80"/>
      <c r="D2" s="80"/>
      <c r="E2" s="80"/>
      <c r="F2" s="80"/>
      <c r="G2" s="80"/>
      <c r="H2" s="80"/>
      <c r="I2" s="80"/>
    </row>
    <row r="3" spans="1:9" ht="23.25" x14ac:dyDescent="0.3">
      <c r="A3" s="81" t="str">
        <f>[1]ปร.4!A3</f>
        <v>สถานที่ก่อสร้าง  มหาวิทยาลัยราชภัฏนครศรีธรรมราช  จังหวัดนครศรีธรรมราช</v>
      </c>
      <c r="B3" s="81"/>
      <c r="C3" s="81"/>
      <c r="D3" s="81"/>
      <c r="E3" s="81"/>
      <c r="F3" s="81"/>
      <c r="G3" s="81"/>
      <c r="H3" s="81"/>
      <c r="I3" s="81"/>
    </row>
    <row r="4" spans="1:9" ht="23.25" x14ac:dyDescent="0.3">
      <c r="A4" s="81" t="str">
        <f>[1]ปร.4!A4</f>
        <v>ประมาณราคา  เมื่อวันที่  22     เดือน  มกราคม  พ.ศ.  2568</v>
      </c>
      <c r="B4" s="81"/>
      <c r="C4" s="81"/>
      <c r="D4" s="81"/>
      <c r="E4" s="81"/>
      <c r="F4" s="81"/>
      <c r="G4" s="81"/>
      <c r="H4" s="81"/>
      <c r="I4" s="81"/>
    </row>
    <row r="5" spans="1:9" s="8" customFormat="1" ht="19.899999999999999" customHeight="1" x14ac:dyDescent="0.55000000000000004">
      <c r="A5" s="82" t="s">
        <v>123</v>
      </c>
      <c r="B5" s="82"/>
      <c r="C5" s="47"/>
      <c r="D5" s="48"/>
      <c r="E5" s="48"/>
      <c r="F5" s="48"/>
      <c r="G5" s="119"/>
      <c r="H5" s="119"/>
      <c r="I5" s="119"/>
    </row>
    <row r="6" spans="1:9" ht="23.25" x14ac:dyDescent="0.3">
      <c r="A6" s="109" t="s">
        <v>7</v>
      </c>
      <c r="B6" s="124" t="s">
        <v>27</v>
      </c>
      <c r="C6" s="124"/>
      <c r="D6" s="124"/>
      <c r="E6" s="124"/>
      <c r="F6" s="113" t="s">
        <v>8</v>
      </c>
      <c r="G6" s="125" t="s">
        <v>9</v>
      </c>
      <c r="H6" s="113" t="s">
        <v>10</v>
      </c>
      <c r="I6" s="125" t="s">
        <v>11</v>
      </c>
    </row>
    <row r="7" spans="1:9" ht="23.25" x14ac:dyDescent="0.3">
      <c r="A7" s="114" t="s">
        <v>12</v>
      </c>
      <c r="B7" s="124"/>
      <c r="C7" s="124"/>
      <c r="D7" s="124"/>
      <c r="E7" s="124"/>
      <c r="F7" s="115" t="s">
        <v>13</v>
      </c>
      <c r="G7" s="126"/>
      <c r="H7" s="115" t="s">
        <v>13</v>
      </c>
      <c r="I7" s="126"/>
    </row>
    <row r="8" spans="1:9" ht="23.25" x14ac:dyDescent="0.3">
      <c r="A8" s="83">
        <v>1</v>
      </c>
      <c r="B8" s="84" t="s">
        <v>14</v>
      </c>
      <c r="C8" s="81"/>
      <c r="D8" s="81"/>
      <c r="E8" s="81"/>
      <c r="F8" s="85">
        <v>0</v>
      </c>
      <c r="G8" s="86"/>
      <c r="H8" s="85"/>
      <c r="I8" s="86"/>
    </row>
    <row r="9" spans="1:9" ht="23.25" x14ac:dyDescent="0.3">
      <c r="A9" s="83"/>
      <c r="B9" s="84" t="s">
        <v>15</v>
      </c>
      <c r="C9" s="81"/>
      <c r="D9" s="81"/>
      <c r="E9" s="81"/>
      <c r="F9" s="85"/>
      <c r="G9" s="86"/>
      <c r="H9" s="85"/>
      <c r="I9" s="86"/>
    </row>
    <row r="10" spans="1:9" ht="23.25" x14ac:dyDescent="0.3">
      <c r="A10" s="83">
        <v>2</v>
      </c>
      <c r="B10" s="84" t="s">
        <v>16</v>
      </c>
      <c r="C10" s="81"/>
      <c r="D10" s="81"/>
      <c r="E10" s="81"/>
      <c r="F10" s="85">
        <f>ปร.4!F34-ปร5!F15</f>
        <v>5265802.84</v>
      </c>
      <c r="G10" s="86">
        <v>1.3556999999999999</v>
      </c>
      <c r="H10" s="85">
        <f>F10*G10</f>
        <v>7138848.9101879997</v>
      </c>
      <c r="I10" s="86"/>
    </row>
    <row r="11" spans="1:9" ht="23.25" x14ac:dyDescent="0.3">
      <c r="A11" s="83"/>
      <c r="B11" s="84" t="s">
        <v>17</v>
      </c>
      <c r="C11" s="81"/>
      <c r="D11" s="81"/>
      <c r="E11" s="81"/>
      <c r="F11" s="85"/>
      <c r="G11" s="86"/>
      <c r="H11" s="85"/>
      <c r="I11" s="86"/>
    </row>
    <row r="12" spans="1:9" ht="23.25" x14ac:dyDescent="0.3">
      <c r="A12" s="83">
        <v>3</v>
      </c>
      <c r="B12" s="84" t="s">
        <v>28</v>
      </c>
      <c r="C12" s="81"/>
      <c r="D12" s="81"/>
      <c r="E12" s="81"/>
      <c r="F12" s="85">
        <v>0</v>
      </c>
      <c r="G12" s="86"/>
      <c r="H12" s="85"/>
      <c r="I12" s="86"/>
    </row>
    <row r="13" spans="1:9" ht="23.25" x14ac:dyDescent="0.3">
      <c r="A13" s="83">
        <v>4</v>
      </c>
      <c r="B13" s="84" t="s">
        <v>124</v>
      </c>
      <c r="C13" s="81"/>
      <c r="D13" s="81"/>
      <c r="E13" s="81"/>
      <c r="F13" s="85">
        <v>0</v>
      </c>
      <c r="G13" s="86"/>
      <c r="H13" s="85">
        <f>F13</f>
        <v>0</v>
      </c>
      <c r="I13" s="86"/>
    </row>
    <row r="14" spans="1:9" ht="23.25" x14ac:dyDescent="0.3">
      <c r="A14" s="83">
        <v>5</v>
      </c>
      <c r="B14" s="84" t="s">
        <v>171</v>
      </c>
      <c r="C14" s="81"/>
      <c r="D14" s="81"/>
      <c r="E14" s="81"/>
      <c r="F14" s="85"/>
      <c r="G14" s="86"/>
      <c r="H14" s="85"/>
      <c r="I14" s="86"/>
    </row>
    <row r="15" spans="1:9" ht="23.25" x14ac:dyDescent="0.3">
      <c r="A15" s="83"/>
      <c r="B15" s="84" t="s">
        <v>172</v>
      </c>
      <c r="C15" s="81"/>
      <c r="D15" s="81"/>
      <c r="E15" s="81"/>
      <c r="F15" s="85">
        <v>72000</v>
      </c>
      <c r="G15" s="86">
        <v>1.07</v>
      </c>
      <c r="H15" s="85">
        <f>F15*G15</f>
        <v>77040</v>
      </c>
      <c r="I15" s="86"/>
    </row>
    <row r="16" spans="1:9" ht="23.25" x14ac:dyDescent="0.3">
      <c r="A16" s="83"/>
      <c r="B16" s="84" t="s">
        <v>18</v>
      </c>
      <c r="C16" s="81"/>
      <c r="D16" s="81">
        <v>7</v>
      </c>
      <c r="E16" s="87" t="s">
        <v>19</v>
      </c>
      <c r="F16" s="85"/>
      <c r="G16" s="86"/>
      <c r="H16" s="85"/>
      <c r="I16" s="86"/>
    </row>
    <row r="17" spans="1:10" ht="23.25" x14ac:dyDescent="0.3">
      <c r="A17" s="83"/>
      <c r="B17" s="84" t="s">
        <v>20</v>
      </c>
      <c r="C17" s="81"/>
      <c r="D17" s="81">
        <v>0</v>
      </c>
      <c r="E17" s="87" t="s">
        <v>19</v>
      </c>
      <c r="F17" s="86"/>
      <c r="G17" s="86"/>
      <c r="H17" s="85"/>
      <c r="I17" s="86"/>
    </row>
    <row r="18" spans="1:10" ht="23.25" x14ac:dyDescent="0.3">
      <c r="A18" s="83"/>
      <c r="B18" s="84" t="s">
        <v>21</v>
      </c>
      <c r="C18" s="81"/>
      <c r="D18" s="81">
        <v>0</v>
      </c>
      <c r="E18" s="87" t="s">
        <v>19</v>
      </c>
      <c r="F18" s="86"/>
      <c r="G18" s="86"/>
      <c r="H18" s="85"/>
      <c r="I18" s="86"/>
    </row>
    <row r="19" spans="1:10" ht="23.25" x14ac:dyDescent="0.3">
      <c r="A19" s="83"/>
      <c r="B19" s="84" t="s">
        <v>22</v>
      </c>
      <c r="C19" s="81"/>
      <c r="D19" s="81">
        <v>7</v>
      </c>
      <c r="E19" s="87" t="s">
        <v>19</v>
      </c>
      <c r="F19" s="86"/>
      <c r="G19" s="88"/>
      <c r="H19" s="85"/>
      <c r="I19" s="86"/>
    </row>
    <row r="20" spans="1:10" ht="23.25" x14ac:dyDescent="0.3">
      <c r="A20" s="83" t="s">
        <v>23</v>
      </c>
      <c r="B20" s="84" t="s">
        <v>24</v>
      </c>
      <c r="C20" s="81"/>
      <c r="D20" s="81"/>
      <c r="E20" s="81"/>
      <c r="F20" s="81"/>
      <c r="G20" s="88"/>
      <c r="H20" s="85">
        <f>SUM(H10:H19)</f>
        <v>7215888.9101879997</v>
      </c>
      <c r="I20" s="89"/>
    </row>
    <row r="21" spans="1:10" ht="23.25" x14ac:dyDescent="0.55000000000000004">
      <c r="A21" s="83"/>
      <c r="B21" s="90" t="s">
        <v>25</v>
      </c>
      <c r="C21" s="91"/>
      <c r="D21" s="91"/>
      <c r="E21" s="91"/>
      <c r="F21" s="91"/>
      <c r="G21" s="92"/>
      <c r="H21" s="93">
        <f>ROUNDDOWN(H20,-5)</f>
        <v>7200000</v>
      </c>
      <c r="I21" s="94"/>
    </row>
    <row r="22" spans="1:10" ht="23.25" x14ac:dyDescent="0.55000000000000004">
      <c r="A22" s="83"/>
      <c r="B22" s="90" t="s">
        <v>26</v>
      </c>
      <c r="C22" s="127" t="str">
        <f>"("&amp;BAHTTEXT(H21)&amp;")"</f>
        <v>(เจ็ดล้านสองแสนบาทถ้วน)</v>
      </c>
      <c r="D22" s="127"/>
      <c r="E22" s="127"/>
      <c r="F22" s="127"/>
      <c r="G22" s="91"/>
      <c r="H22" s="95"/>
      <c r="I22" s="92"/>
      <c r="J22" s="5"/>
    </row>
    <row r="23" spans="1:10" ht="23.25" x14ac:dyDescent="0.55000000000000004">
      <c r="A23" s="46"/>
      <c r="B23" s="46"/>
      <c r="C23" s="46"/>
      <c r="D23" s="46"/>
      <c r="E23" s="46"/>
      <c r="F23" s="46"/>
      <c r="G23" s="46"/>
      <c r="H23" s="46"/>
      <c r="I23" s="46"/>
    </row>
    <row r="24" spans="1:10" ht="23.25" x14ac:dyDescent="0.55000000000000004">
      <c r="A24" s="46"/>
      <c r="B24" s="46"/>
      <c r="C24" s="46"/>
      <c r="D24" s="46"/>
      <c r="E24" s="46"/>
      <c r="F24" s="46"/>
      <c r="G24" s="46"/>
      <c r="H24" s="46"/>
      <c r="I24" s="46"/>
    </row>
    <row r="25" spans="1:10" ht="23.25" x14ac:dyDescent="0.55000000000000004">
      <c r="A25" s="46"/>
      <c r="B25" s="123" t="s">
        <v>158</v>
      </c>
      <c r="C25" s="123"/>
      <c r="D25" s="46" t="s">
        <v>159</v>
      </c>
      <c r="E25" s="46"/>
      <c r="F25" s="46"/>
      <c r="G25" s="46"/>
      <c r="H25" s="46" t="s">
        <v>170</v>
      </c>
      <c r="I25" s="46"/>
    </row>
    <row r="26" spans="1:10" ht="23.25" x14ac:dyDescent="0.55000000000000004">
      <c r="A26" s="46"/>
      <c r="B26" s="123" t="s">
        <v>154</v>
      </c>
      <c r="C26" s="123"/>
      <c r="D26" s="46"/>
      <c r="E26" s="46"/>
      <c r="F26" s="46"/>
      <c r="G26" s="46"/>
      <c r="H26" s="46"/>
      <c r="I26" s="46"/>
    </row>
    <row r="27" spans="1:10" ht="32.65" customHeight="1" x14ac:dyDescent="0.55000000000000004">
      <c r="A27" s="46"/>
      <c r="B27" s="123" t="s">
        <v>158</v>
      </c>
      <c r="C27" s="123"/>
      <c r="D27" s="46" t="s">
        <v>160</v>
      </c>
      <c r="E27" s="46"/>
      <c r="F27" s="46"/>
      <c r="G27" s="46"/>
      <c r="H27" s="46" t="s">
        <v>170</v>
      </c>
      <c r="I27" s="46"/>
    </row>
    <row r="28" spans="1:10" ht="20.65" customHeight="1" x14ac:dyDescent="0.55000000000000004">
      <c r="A28" s="46"/>
      <c r="B28" s="123" t="s">
        <v>155</v>
      </c>
      <c r="C28" s="123"/>
      <c r="D28" s="46"/>
      <c r="E28" s="46"/>
      <c r="F28" s="46"/>
      <c r="G28" s="46"/>
      <c r="H28" s="46"/>
      <c r="I28" s="46"/>
    </row>
    <row r="29" spans="1:10" ht="35.65" customHeight="1" x14ac:dyDescent="0.55000000000000004">
      <c r="A29" s="46"/>
      <c r="B29" s="123" t="s">
        <v>158</v>
      </c>
      <c r="C29" s="123"/>
      <c r="D29" s="46" t="s">
        <v>160</v>
      </c>
      <c r="E29" s="46"/>
      <c r="F29" s="46"/>
      <c r="G29" s="46"/>
      <c r="H29" s="46" t="s">
        <v>170</v>
      </c>
      <c r="I29" s="46"/>
    </row>
    <row r="30" spans="1:10" ht="23.25" x14ac:dyDescent="0.55000000000000004">
      <c r="A30" s="46"/>
      <c r="B30" s="123" t="s">
        <v>156</v>
      </c>
      <c r="C30" s="123"/>
      <c r="D30" s="46"/>
      <c r="E30" s="46"/>
      <c r="F30" s="46"/>
      <c r="G30" s="46"/>
      <c r="H30" s="46"/>
      <c r="I30" s="46"/>
    </row>
    <row r="31" spans="1:10" ht="33.4" customHeight="1" x14ac:dyDescent="0.55000000000000004">
      <c r="A31" s="46"/>
      <c r="B31" s="123" t="s">
        <v>158</v>
      </c>
      <c r="C31" s="123"/>
      <c r="D31" s="46" t="s">
        <v>160</v>
      </c>
      <c r="E31" s="46"/>
      <c r="F31" s="46"/>
      <c r="G31" s="46"/>
      <c r="H31" s="46" t="s">
        <v>170</v>
      </c>
      <c r="I31" s="46"/>
    </row>
    <row r="32" spans="1:10" ht="23.25" x14ac:dyDescent="0.55000000000000004">
      <c r="A32" s="46"/>
      <c r="B32" s="123" t="s">
        <v>169</v>
      </c>
      <c r="C32" s="123"/>
      <c r="D32" s="46"/>
      <c r="E32" s="46"/>
      <c r="F32" s="46"/>
      <c r="G32" s="46"/>
      <c r="H32" s="46"/>
      <c r="I32" s="46"/>
    </row>
    <row r="33" spans="1:9" ht="35.65" customHeight="1" x14ac:dyDescent="0.55000000000000004">
      <c r="A33" s="46"/>
      <c r="B33" s="123" t="s">
        <v>158</v>
      </c>
      <c r="C33" s="123"/>
      <c r="D33" s="46" t="s">
        <v>161</v>
      </c>
      <c r="E33" s="46"/>
      <c r="F33" s="46"/>
      <c r="G33" s="46"/>
      <c r="H33" s="46" t="s">
        <v>170</v>
      </c>
      <c r="I33" s="46"/>
    </row>
    <row r="34" spans="1:9" ht="23.25" x14ac:dyDescent="0.55000000000000004">
      <c r="A34" s="46"/>
      <c r="B34" s="123" t="s">
        <v>157</v>
      </c>
      <c r="C34" s="123"/>
      <c r="D34" s="46"/>
      <c r="E34" s="46"/>
      <c r="F34" s="46"/>
      <c r="G34" s="46"/>
      <c r="H34" s="46"/>
      <c r="I34" s="46"/>
    </row>
  </sheetData>
  <mergeCells count="15">
    <mergeCell ref="A1:I1"/>
    <mergeCell ref="B26:C26"/>
    <mergeCell ref="B28:C28"/>
    <mergeCell ref="B30:C30"/>
    <mergeCell ref="B34:C34"/>
    <mergeCell ref="B32:C32"/>
    <mergeCell ref="B25:C25"/>
    <mergeCell ref="B27:C27"/>
    <mergeCell ref="B29:C29"/>
    <mergeCell ref="B31:C31"/>
    <mergeCell ref="B33:C33"/>
    <mergeCell ref="B6:E7"/>
    <mergeCell ref="G6:G7"/>
    <mergeCell ref="I6:I7"/>
    <mergeCell ref="C22:F22"/>
  </mergeCells>
  <phoneticPr fontId="2" type="noConversion"/>
  <pageMargins left="0.82677165354330717" right="0.39370078740157483" top="0.62992125984251968" bottom="0.39370078740157483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9"/>
  <sheetViews>
    <sheetView topLeftCell="A31" workbookViewId="0">
      <selection activeCell="L34" sqref="L34"/>
    </sheetView>
  </sheetViews>
  <sheetFormatPr defaultColWidth="9.140625" defaultRowHeight="23.25" x14ac:dyDescent="0.55000000000000004"/>
  <cols>
    <col min="1" max="1" width="8.28515625" style="46" customWidth="1"/>
    <col min="2" max="2" width="62.28515625" style="46" customWidth="1"/>
    <col min="3" max="3" width="13.7109375" style="47" customWidth="1"/>
    <col min="4" max="4" width="9.85546875" style="46" customWidth="1"/>
    <col min="5" max="5" width="11.140625" style="102" customWidth="1"/>
    <col min="6" max="6" width="14.7109375" style="46" customWidth="1"/>
    <col min="7" max="7" width="12" style="46" customWidth="1"/>
    <col min="8" max="8" width="13" style="46" customWidth="1"/>
    <col min="9" max="9" width="15.85546875" style="46" customWidth="1"/>
    <col min="10" max="10" width="12.85546875" style="46" customWidth="1"/>
    <col min="11" max="11" width="9.140625" style="46"/>
    <col min="12" max="12" width="13.28515625" style="46" bestFit="1" customWidth="1"/>
    <col min="13" max="13" width="10.28515625" style="46" customWidth="1"/>
    <col min="14" max="16384" width="9.140625" style="46"/>
  </cols>
  <sheetData>
    <row r="1" spans="1:10" ht="24" x14ac:dyDescent="0.55000000000000004">
      <c r="A1" s="128" t="s">
        <v>152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10" x14ac:dyDescent="0.55000000000000004">
      <c r="A2" s="44" t="s">
        <v>125</v>
      </c>
      <c r="B2" s="44"/>
      <c r="C2" s="97"/>
      <c r="D2" s="45"/>
      <c r="E2" s="101"/>
      <c r="F2" s="45"/>
      <c r="G2" s="45"/>
      <c r="H2" s="45"/>
      <c r="I2" s="45"/>
      <c r="J2" s="45"/>
    </row>
    <row r="3" spans="1:10" x14ac:dyDescent="0.55000000000000004">
      <c r="A3" s="44" t="s">
        <v>122</v>
      </c>
      <c r="B3" s="44"/>
      <c r="D3" s="44"/>
      <c r="F3" s="44"/>
      <c r="G3" s="44"/>
      <c r="H3" s="44"/>
      <c r="I3" s="44"/>
      <c r="J3" s="44"/>
    </row>
    <row r="4" spans="1:10" x14ac:dyDescent="0.55000000000000004">
      <c r="A4" s="44" t="s">
        <v>153</v>
      </c>
      <c r="B4" s="44"/>
      <c r="D4" s="44"/>
      <c r="F4" s="44"/>
      <c r="G4" s="44"/>
      <c r="H4" s="44"/>
      <c r="I4" s="44"/>
      <c r="J4" s="44"/>
    </row>
    <row r="5" spans="1:10" s="47" customFormat="1" ht="21" customHeight="1" x14ac:dyDescent="0.55000000000000004">
      <c r="A5" s="129" t="s">
        <v>123</v>
      </c>
      <c r="B5" s="129"/>
      <c r="D5" s="48"/>
      <c r="E5" s="102"/>
      <c r="F5" s="48"/>
      <c r="G5" s="48"/>
      <c r="H5" s="48"/>
      <c r="I5" s="48"/>
      <c r="J5" s="118"/>
    </row>
    <row r="6" spans="1:10" ht="26.25" customHeight="1" x14ac:dyDescent="0.55000000000000004">
      <c r="A6" s="132" t="s">
        <v>0</v>
      </c>
      <c r="B6" s="132" t="s">
        <v>1</v>
      </c>
      <c r="C6" s="132" t="s">
        <v>3</v>
      </c>
      <c r="D6" s="132" t="s">
        <v>2</v>
      </c>
      <c r="E6" s="136" t="s">
        <v>130</v>
      </c>
      <c r="F6" s="132" t="s">
        <v>129</v>
      </c>
      <c r="G6" s="109" t="s">
        <v>148</v>
      </c>
      <c r="H6" s="110" t="s">
        <v>4</v>
      </c>
      <c r="I6" s="132" t="s">
        <v>132</v>
      </c>
      <c r="J6" s="130" t="s">
        <v>11</v>
      </c>
    </row>
    <row r="7" spans="1:10" ht="22.5" customHeight="1" x14ac:dyDescent="0.55000000000000004">
      <c r="A7" s="133"/>
      <c r="B7" s="134"/>
      <c r="C7" s="135"/>
      <c r="D7" s="135"/>
      <c r="E7" s="137"/>
      <c r="F7" s="135"/>
      <c r="G7" s="111" t="s">
        <v>147</v>
      </c>
      <c r="H7" s="112" t="s">
        <v>131</v>
      </c>
      <c r="I7" s="135"/>
      <c r="J7" s="131"/>
    </row>
    <row r="8" spans="1:10" ht="22.5" customHeight="1" x14ac:dyDescent="0.55000000000000004">
      <c r="A8" s="116">
        <v>1</v>
      </c>
      <c r="B8" s="52" t="s">
        <v>138</v>
      </c>
      <c r="C8" s="50"/>
      <c r="D8" s="50"/>
      <c r="E8" s="103"/>
      <c r="F8" s="53"/>
      <c r="G8" s="53"/>
      <c r="H8" s="54"/>
      <c r="I8" s="55"/>
      <c r="J8" s="51"/>
    </row>
    <row r="9" spans="1:10" ht="22.5" customHeight="1" x14ac:dyDescent="0.55000000000000004">
      <c r="A9" s="116"/>
      <c r="B9" s="56" t="s">
        <v>151</v>
      </c>
      <c r="C9" s="57">
        <v>7296</v>
      </c>
      <c r="D9" s="58" t="s">
        <v>5</v>
      </c>
      <c r="E9" s="104">
        <v>35.619999999999997</v>
      </c>
      <c r="F9" s="59">
        <f>SUM(C9*E9)</f>
        <v>259883.51999999999</v>
      </c>
      <c r="G9" s="60">
        <v>1.3556999999999999</v>
      </c>
      <c r="H9" s="61">
        <f>SUM(E9*G9)</f>
        <v>48.290033999999991</v>
      </c>
      <c r="I9" s="62">
        <f>SUM(C9*H9)</f>
        <v>352324.08806399995</v>
      </c>
      <c r="J9" s="51"/>
    </row>
    <row r="10" spans="1:10" ht="22.5" customHeight="1" x14ac:dyDescent="0.55000000000000004">
      <c r="A10" s="116"/>
      <c r="B10" s="56" t="s">
        <v>133</v>
      </c>
      <c r="C10" s="57">
        <v>7296</v>
      </c>
      <c r="D10" s="58" t="s">
        <v>5</v>
      </c>
      <c r="E10" s="104">
        <v>292.04000000000002</v>
      </c>
      <c r="F10" s="59">
        <f>SUM(C10*E10)</f>
        <v>2130723.8400000003</v>
      </c>
      <c r="G10" s="60">
        <v>1.3556999999999999</v>
      </c>
      <c r="H10" s="61">
        <f t="shared" ref="H10:H13" si="0">SUM(E10*G10)</f>
        <v>395.91862800000001</v>
      </c>
      <c r="I10" s="62">
        <f>SUM(C10*H10)</f>
        <v>2888622.3098880001</v>
      </c>
      <c r="J10" s="51"/>
    </row>
    <row r="11" spans="1:10" ht="22.5" customHeight="1" x14ac:dyDescent="0.55000000000000004">
      <c r="A11" s="116"/>
      <c r="B11" s="56" t="s">
        <v>139</v>
      </c>
      <c r="C11" s="57">
        <v>10</v>
      </c>
      <c r="D11" s="58" t="s">
        <v>6</v>
      </c>
      <c r="E11" s="104">
        <v>745.92</v>
      </c>
      <c r="F11" s="59">
        <f>SUM(C11*E11)</f>
        <v>7459.2</v>
      </c>
      <c r="G11" s="60">
        <v>1.3556999999999999</v>
      </c>
      <c r="H11" s="61">
        <f t="shared" si="0"/>
        <v>1011.2437439999999</v>
      </c>
      <c r="I11" s="62">
        <f>SUM(C11*H11)</f>
        <v>10112.437439999998</v>
      </c>
      <c r="J11" s="51"/>
    </row>
    <row r="12" spans="1:10" ht="22.5" customHeight="1" x14ac:dyDescent="0.55000000000000004">
      <c r="A12" s="116"/>
      <c r="B12" s="56" t="s">
        <v>134</v>
      </c>
      <c r="C12" s="57">
        <v>485</v>
      </c>
      <c r="D12" s="58" t="s">
        <v>5</v>
      </c>
      <c r="E12" s="104">
        <v>288.64</v>
      </c>
      <c r="F12" s="59">
        <f t="shared" ref="F12:F13" si="1">SUM(C12*E12)</f>
        <v>139990.39999999999</v>
      </c>
      <c r="G12" s="60">
        <v>1.3556999999999999</v>
      </c>
      <c r="H12" s="61">
        <f t="shared" si="0"/>
        <v>391.30924799999997</v>
      </c>
      <c r="I12" s="62">
        <f>SUM(C12*H12)</f>
        <v>189784.98527999999</v>
      </c>
      <c r="J12" s="51"/>
    </row>
    <row r="13" spans="1:10" ht="22.5" customHeight="1" x14ac:dyDescent="0.55000000000000004">
      <c r="A13" s="58"/>
      <c r="B13" s="56" t="s">
        <v>149</v>
      </c>
      <c r="C13" s="96">
        <v>7</v>
      </c>
      <c r="D13" s="58" t="s">
        <v>136</v>
      </c>
      <c r="E13" s="105">
        <v>4500</v>
      </c>
      <c r="F13" s="59">
        <f t="shared" si="1"/>
        <v>31500</v>
      </c>
      <c r="G13" s="60">
        <v>1.07</v>
      </c>
      <c r="H13" s="61">
        <f t="shared" si="0"/>
        <v>4815</v>
      </c>
      <c r="I13" s="64">
        <f t="shared" ref="I13" si="2">C13*H13</f>
        <v>33705</v>
      </c>
      <c r="J13" s="65" t="s">
        <v>137</v>
      </c>
    </row>
    <row r="14" spans="1:10" ht="22.5" customHeight="1" x14ac:dyDescent="0.55000000000000004">
      <c r="A14" s="116"/>
      <c r="B14" s="52"/>
      <c r="C14" s="57"/>
      <c r="D14" s="57"/>
      <c r="E14" s="104"/>
      <c r="F14" s="60"/>
      <c r="G14" s="60"/>
      <c r="H14" s="66"/>
      <c r="I14" s="50"/>
      <c r="J14" s="51"/>
    </row>
    <row r="15" spans="1:10" ht="22.5" customHeight="1" x14ac:dyDescent="0.55000000000000004">
      <c r="A15" s="116">
        <v>2</v>
      </c>
      <c r="B15" s="52" t="s">
        <v>142</v>
      </c>
      <c r="C15" s="57"/>
      <c r="D15" s="57"/>
      <c r="E15" s="104"/>
      <c r="F15" s="60"/>
      <c r="G15" s="60"/>
      <c r="H15" s="66"/>
      <c r="I15" s="55"/>
      <c r="J15" s="51"/>
    </row>
    <row r="16" spans="1:10" ht="22.5" customHeight="1" x14ac:dyDescent="0.55000000000000004">
      <c r="A16" s="116"/>
      <c r="B16" s="56" t="s">
        <v>151</v>
      </c>
      <c r="C16" s="57">
        <v>1782</v>
      </c>
      <c r="D16" s="58" t="s">
        <v>5</v>
      </c>
      <c r="E16" s="104">
        <v>35.619999999999997</v>
      </c>
      <c r="F16" s="59">
        <f>SUM(C16*E16)</f>
        <v>63474.84</v>
      </c>
      <c r="G16" s="60">
        <v>1.3556999999999999</v>
      </c>
      <c r="H16" s="61">
        <f>SUM(E16*G16)</f>
        <v>48.290033999999991</v>
      </c>
      <c r="I16" s="62">
        <f>SUM(C16*H16)</f>
        <v>86052.840587999992</v>
      </c>
      <c r="J16" s="51"/>
    </row>
    <row r="17" spans="1:13" ht="22.5" customHeight="1" x14ac:dyDescent="0.55000000000000004">
      <c r="A17" s="116"/>
      <c r="B17" s="56" t="s">
        <v>133</v>
      </c>
      <c r="C17" s="57">
        <v>1782</v>
      </c>
      <c r="D17" s="58" t="s">
        <v>5</v>
      </c>
      <c r="E17" s="104">
        <v>292.04000000000002</v>
      </c>
      <c r="F17" s="59">
        <f>SUM(C17*E17)</f>
        <v>520415.28</v>
      </c>
      <c r="G17" s="60">
        <v>1.3556999999999999</v>
      </c>
      <c r="H17" s="61">
        <f t="shared" ref="H17:H21" si="3">SUM(E17*G17)</f>
        <v>395.91862800000001</v>
      </c>
      <c r="I17" s="62">
        <f t="shared" ref="I17:I21" si="4">SUM(C17*H17)</f>
        <v>705526.99509600003</v>
      </c>
      <c r="J17" s="51"/>
    </row>
    <row r="18" spans="1:13" ht="22.5" customHeight="1" x14ac:dyDescent="0.55000000000000004">
      <c r="A18" s="116"/>
      <c r="B18" s="56" t="s">
        <v>139</v>
      </c>
      <c r="C18" s="57">
        <v>10</v>
      </c>
      <c r="D18" s="58" t="s">
        <v>6</v>
      </c>
      <c r="E18" s="104">
        <v>745.92</v>
      </c>
      <c r="F18" s="59">
        <f>SUM(C18*E18)</f>
        <v>7459.2</v>
      </c>
      <c r="G18" s="60">
        <v>1.3556999999999999</v>
      </c>
      <c r="H18" s="61">
        <f t="shared" si="3"/>
        <v>1011.2437439999999</v>
      </c>
      <c r="I18" s="62">
        <f t="shared" si="4"/>
        <v>10112.437439999998</v>
      </c>
      <c r="J18" s="51"/>
    </row>
    <row r="19" spans="1:13" ht="22.5" customHeight="1" x14ac:dyDescent="0.55000000000000004">
      <c r="A19" s="116"/>
      <c r="B19" s="56" t="s">
        <v>134</v>
      </c>
      <c r="C19" s="57">
        <v>70</v>
      </c>
      <c r="D19" s="58" t="s">
        <v>5</v>
      </c>
      <c r="E19" s="104">
        <v>288.64</v>
      </c>
      <c r="F19" s="59">
        <f t="shared" ref="F19:F29" si="5">SUM(C19*E19)</f>
        <v>20204.8</v>
      </c>
      <c r="G19" s="60">
        <v>1.3556999999999999</v>
      </c>
      <c r="H19" s="61">
        <f t="shared" si="3"/>
        <v>391.30924799999997</v>
      </c>
      <c r="I19" s="62">
        <f t="shared" si="4"/>
        <v>27391.647359999999</v>
      </c>
      <c r="J19" s="51"/>
    </row>
    <row r="20" spans="1:13" x14ac:dyDescent="0.55000000000000004">
      <c r="A20" s="58"/>
      <c r="B20" s="56" t="s">
        <v>140</v>
      </c>
      <c r="C20" s="98">
        <v>19</v>
      </c>
      <c r="D20" s="58" t="s">
        <v>141</v>
      </c>
      <c r="E20" s="105">
        <v>700</v>
      </c>
      <c r="F20" s="59">
        <f t="shared" si="5"/>
        <v>13300</v>
      </c>
      <c r="G20" s="60">
        <v>1.3556999999999999</v>
      </c>
      <c r="H20" s="61">
        <f t="shared" si="3"/>
        <v>948.9899999999999</v>
      </c>
      <c r="I20" s="62">
        <f t="shared" si="4"/>
        <v>18030.809999999998</v>
      </c>
      <c r="J20" s="65"/>
    </row>
    <row r="21" spans="1:13" x14ac:dyDescent="0.55000000000000004">
      <c r="A21" s="63"/>
      <c r="B21" s="56" t="s">
        <v>149</v>
      </c>
      <c r="C21" s="98">
        <v>1</v>
      </c>
      <c r="D21" s="58" t="s">
        <v>136</v>
      </c>
      <c r="E21" s="105">
        <v>4500</v>
      </c>
      <c r="F21" s="59">
        <f t="shared" si="5"/>
        <v>4500</v>
      </c>
      <c r="G21" s="60">
        <v>1.07</v>
      </c>
      <c r="H21" s="61">
        <f t="shared" si="3"/>
        <v>4815</v>
      </c>
      <c r="I21" s="62">
        <f t="shared" si="4"/>
        <v>4815</v>
      </c>
      <c r="J21" s="65" t="s">
        <v>137</v>
      </c>
    </row>
    <row r="22" spans="1:13" ht="22.5" customHeight="1" x14ac:dyDescent="0.55000000000000004">
      <c r="A22" s="116"/>
      <c r="B22" s="52"/>
      <c r="C22" s="57"/>
      <c r="D22" s="57"/>
      <c r="E22" s="104"/>
      <c r="F22" s="59"/>
      <c r="G22" s="60"/>
      <c r="H22" s="68"/>
      <c r="I22" s="50"/>
      <c r="J22" s="51"/>
    </row>
    <row r="23" spans="1:13" ht="22.5" customHeight="1" x14ac:dyDescent="0.55000000000000004">
      <c r="A23" s="116">
        <v>3</v>
      </c>
      <c r="B23" s="52" t="s">
        <v>143</v>
      </c>
      <c r="C23" s="57"/>
      <c r="D23" s="57"/>
      <c r="E23" s="104"/>
      <c r="F23" s="59"/>
      <c r="G23" s="60"/>
      <c r="H23" s="66"/>
      <c r="I23" s="55"/>
      <c r="J23" s="51"/>
    </row>
    <row r="24" spans="1:13" ht="22.5" customHeight="1" x14ac:dyDescent="0.55000000000000004">
      <c r="A24" s="49"/>
      <c r="B24" s="56" t="s">
        <v>151</v>
      </c>
      <c r="C24" s="57">
        <v>3856</v>
      </c>
      <c r="D24" s="58" t="s">
        <v>5</v>
      </c>
      <c r="E24" s="104">
        <v>35.619999999999997</v>
      </c>
      <c r="F24" s="59">
        <f t="shared" si="5"/>
        <v>137350.72</v>
      </c>
      <c r="G24" s="60">
        <v>1.3556999999999999</v>
      </c>
      <c r="H24" s="61">
        <f>SUM(E24*G24)</f>
        <v>48.290033999999991</v>
      </c>
      <c r="I24" s="62">
        <f>SUM(C24*H24)</f>
        <v>186206.37110399996</v>
      </c>
      <c r="J24" s="51"/>
    </row>
    <row r="25" spans="1:13" ht="22.5" customHeight="1" x14ac:dyDescent="0.55000000000000004">
      <c r="A25" s="49"/>
      <c r="B25" s="56" t="s">
        <v>133</v>
      </c>
      <c r="C25" s="57">
        <v>3856</v>
      </c>
      <c r="D25" s="58" t="s">
        <v>5</v>
      </c>
      <c r="E25" s="104">
        <v>292.04000000000002</v>
      </c>
      <c r="F25" s="59">
        <f t="shared" si="5"/>
        <v>1126106.24</v>
      </c>
      <c r="G25" s="60">
        <v>1.3556999999999999</v>
      </c>
      <c r="H25" s="61">
        <f t="shared" ref="H25:H29" si="6">SUM(E25*G25)</f>
        <v>395.91862800000001</v>
      </c>
      <c r="I25" s="62">
        <f t="shared" ref="I25:I29" si="7">SUM(C25*H25)</f>
        <v>1526662.229568</v>
      </c>
      <c r="J25" s="51"/>
    </row>
    <row r="26" spans="1:13" ht="22.5" customHeight="1" x14ac:dyDescent="0.55000000000000004">
      <c r="A26" s="49"/>
      <c r="B26" s="56" t="s">
        <v>134</v>
      </c>
      <c r="C26" s="57">
        <v>420</v>
      </c>
      <c r="D26" s="58" t="s">
        <v>5</v>
      </c>
      <c r="E26" s="104">
        <v>288.64</v>
      </c>
      <c r="F26" s="59">
        <f t="shared" si="5"/>
        <v>121228.79999999999</v>
      </c>
      <c r="G26" s="60">
        <v>1.3556999999999999</v>
      </c>
      <c r="H26" s="61">
        <f t="shared" si="6"/>
        <v>391.30924799999997</v>
      </c>
      <c r="I26" s="62">
        <f t="shared" si="7"/>
        <v>164349.88415999999</v>
      </c>
      <c r="J26" s="51"/>
    </row>
    <row r="27" spans="1:13" ht="22.5" customHeight="1" x14ac:dyDescent="0.55000000000000004">
      <c r="A27" s="49"/>
      <c r="B27" s="56" t="s">
        <v>135</v>
      </c>
      <c r="C27" s="57"/>
      <c r="D27" s="57"/>
      <c r="E27" s="104"/>
      <c r="F27" s="59"/>
      <c r="G27" s="60"/>
      <c r="H27" s="61"/>
      <c r="I27" s="62">
        <f t="shared" si="7"/>
        <v>0</v>
      </c>
      <c r="J27" s="51"/>
    </row>
    <row r="28" spans="1:13" x14ac:dyDescent="0.55000000000000004">
      <c r="A28" s="117"/>
      <c r="B28" s="56" t="s">
        <v>146</v>
      </c>
      <c r="C28" s="98">
        <v>4</v>
      </c>
      <c r="D28" s="58" t="s">
        <v>136</v>
      </c>
      <c r="E28" s="105">
        <v>2000</v>
      </c>
      <c r="F28" s="59">
        <f t="shared" si="5"/>
        <v>8000</v>
      </c>
      <c r="G28" s="60">
        <v>1.3556999999999999</v>
      </c>
      <c r="H28" s="61">
        <f t="shared" si="6"/>
        <v>2711.3999999999996</v>
      </c>
      <c r="I28" s="62">
        <f t="shared" si="7"/>
        <v>10845.599999999999</v>
      </c>
      <c r="J28" s="69"/>
      <c r="M28" s="67"/>
    </row>
    <row r="29" spans="1:13" x14ac:dyDescent="0.55000000000000004">
      <c r="A29" s="58"/>
      <c r="B29" s="56" t="s">
        <v>150</v>
      </c>
      <c r="C29" s="98">
        <v>8</v>
      </c>
      <c r="D29" s="58" t="s">
        <v>136</v>
      </c>
      <c r="E29" s="105">
        <v>4500</v>
      </c>
      <c r="F29" s="59">
        <f t="shared" si="5"/>
        <v>36000</v>
      </c>
      <c r="G29" s="60">
        <v>1.07</v>
      </c>
      <c r="H29" s="61">
        <f t="shared" si="6"/>
        <v>4815</v>
      </c>
      <c r="I29" s="62">
        <f t="shared" si="7"/>
        <v>38520</v>
      </c>
      <c r="J29" s="65" t="s">
        <v>137</v>
      </c>
    </row>
    <row r="30" spans="1:13" ht="22.5" customHeight="1" x14ac:dyDescent="0.55000000000000004">
      <c r="A30" s="116">
        <v>4</v>
      </c>
      <c r="B30" s="52" t="s">
        <v>144</v>
      </c>
      <c r="C30" s="57"/>
      <c r="D30" s="57"/>
      <c r="E30" s="104"/>
      <c r="F30" s="59"/>
      <c r="G30" s="60"/>
      <c r="H30" s="66"/>
      <c r="I30" s="55"/>
      <c r="J30" s="51"/>
    </row>
    <row r="31" spans="1:13" ht="22.5" customHeight="1" x14ac:dyDescent="0.55000000000000004">
      <c r="A31" s="49"/>
      <c r="B31" s="56" t="s">
        <v>151</v>
      </c>
      <c r="C31" s="57">
        <v>2100</v>
      </c>
      <c r="D31" s="58" t="s">
        <v>5</v>
      </c>
      <c r="E31" s="104">
        <f>SUM(E24)</f>
        <v>35.619999999999997</v>
      </c>
      <c r="F31" s="59">
        <f t="shared" ref="F31:F33" si="8">SUM(C31*E31)</f>
        <v>74802</v>
      </c>
      <c r="G31" s="60">
        <v>1.3556999999999999</v>
      </c>
      <c r="H31" s="61">
        <f>SUM(E31*G31)</f>
        <v>48.290033999999991</v>
      </c>
      <c r="I31" s="62">
        <f>SUM(C31*H31)</f>
        <v>101409.07139999999</v>
      </c>
      <c r="J31" s="51"/>
    </row>
    <row r="32" spans="1:13" ht="22.5" customHeight="1" x14ac:dyDescent="0.55000000000000004">
      <c r="A32" s="49"/>
      <c r="B32" s="56" t="s">
        <v>133</v>
      </c>
      <c r="C32" s="57">
        <v>2100</v>
      </c>
      <c r="D32" s="58" t="s">
        <v>5</v>
      </c>
      <c r="E32" s="104">
        <f>SUM(E25)</f>
        <v>292.04000000000002</v>
      </c>
      <c r="F32" s="59">
        <f t="shared" si="8"/>
        <v>613284</v>
      </c>
      <c r="G32" s="60">
        <v>1.3556999999999999</v>
      </c>
      <c r="H32" s="61">
        <f t="shared" ref="H32:H33" si="9">SUM(E32*G32)</f>
        <v>395.91862800000001</v>
      </c>
      <c r="I32" s="62">
        <f t="shared" ref="I32:I33" si="10">SUM(C32*H32)</f>
        <v>831429.11880000005</v>
      </c>
      <c r="J32" s="51"/>
    </row>
    <row r="33" spans="1:12" ht="22.5" customHeight="1" x14ac:dyDescent="0.55000000000000004">
      <c r="A33" s="49"/>
      <c r="B33" s="56" t="s">
        <v>134</v>
      </c>
      <c r="C33" s="57">
        <v>395</v>
      </c>
      <c r="D33" s="58" t="s">
        <v>5</v>
      </c>
      <c r="E33" s="104">
        <v>56</v>
      </c>
      <c r="F33" s="59">
        <f t="shared" si="8"/>
        <v>22120</v>
      </c>
      <c r="G33" s="60">
        <v>1.3556999999999999</v>
      </c>
      <c r="H33" s="61">
        <f t="shared" si="9"/>
        <v>75.919199999999989</v>
      </c>
      <c r="I33" s="62">
        <f t="shared" si="10"/>
        <v>29988.083999999995</v>
      </c>
      <c r="J33" s="51"/>
    </row>
    <row r="34" spans="1:12" x14ac:dyDescent="0.55000000000000004">
      <c r="A34" s="70"/>
      <c r="B34" s="71" t="s">
        <v>29</v>
      </c>
      <c r="C34" s="99"/>
      <c r="D34" s="72"/>
      <c r="E34" s="106"/>
      <c r="F34" s="72">
        <f>SUM(F9:F33)</f>
        <v>5337802.84</v>
      </c>
      <c r="G34" s="72"/>
      <c r="H34" s="72"/>
      <c r="I34" s="73">
        <f>SUM(I9:I33)</f>
        <v>7215888.9101879988</v>
      </c>
      <c r="J34" s="74"/>
      <c r="L34" s="67">
        <f>F34-ปร5!F15</f>
        <v>5265802.84</v>
      </c>
    </row>
    <row r="35" spans="1:12" ht="24" thickBot="1" x14ac:dyDescent="0.6">
      <c r="A35" s="70"/>
      <c r="B35" s="75" t="s">
        <v>30</v>
      </c>
      <c r="C35" s="100"/>
      <c r="D35" s="76"/>
      <c r="E35" s="107"/>
      <c r="F35" s="76"/>
      <c r="G35" s="76"/>
      <c r="H35" s="76"/>
      <c r="I35" s="77">
        <f>ROUNDDOWN(I34,-5)</f>
        <v>7200000</v>
      </c>
      <c r="J35" s="73"/>
    </row>
    <row r="36" spans="1:12" x14ac:dyDescent="0.55000000000000004">
      <c r="A36" s="46" t="s">
        <v>145</v>
      </c>
      <c r="C36" s="78"/>
      <c r="D36" s="79"/>
      <c r="E36" s="108"/>
      <c r="F36" s="79"/>
      <c r="G36" s="79"/>
    </row>
    <row r="37" spans="1:12" x14ac:dyDescent="0.55000000000000004">
      <c r="B37" s="46" t="s">
        <v>31</v>
      </c>
      <c r="C37" s="78"/>
      <c r="D37" s="78"/>
      <c r="E37" s="108"/>
      <c r="F37" s="78"/>
      <c r="G37" s="78"/>
    </row>
    <row r="38" spans="1:12" x14ac:dyDescent="0.55000000000000004">
      <c r="B38" s="46" t="s">
        <v>126</v>
      </c>
    </row>
    <row r="40" spans="1:12" x14ac:dyDescent="0.55000000000000004">
      <c r="B40" s="44" t="s">
        <v>162</v>
      </c>
      <c r="C40" s="46" t="s">
        <v>170</v>
      </c>
      <c r="E40" s="46"/>
    </row>
    <row r="41" spans="1:12" x14ac:dyDescent="0.55000000000000004">
      <c r="B41" s="44" t="s">
        <v>165</v>
      </c>
      <c r="C41" s="46"/>
      <c r="E41" s="46"/>
    </row>
    <row r="42" spans="1:12" x14ac:dyDescent="0.55000000000000004">
      <c r="B42" s="44" t="s">
        <v>163</v>
      </c>
      <c r="C42" s="46" t="s">
        <v>170</v>
      </c>
      <c r="E42" s="46"/>
    </row>
    <row r="43" spans="1:12" x14ac:dyDescent="0.55000000000000004">
      <c r="B43" s="44" t="s">
        <v>166</v>
      </c>
      <c r="C43" s="46"/>
      <c r="E43" s="46"/>
    </row>
    <row r="44" spans="1:12" x14ac:dyDescent="0.55000000000000004">
      <c r="B44" s="44" t="s">
        <v>163</v>
      </c>
      <c r="C44" s="46" t="s">
        <v>170</v>
      </c>
      <c r="E44" s="46"/>
    </row>
    <row r="45" spans="1:12" x14ac:dyDescent="0.55000000000000004">
      <c r="B45" s="44" t="s">
        <v>156</v>
      </c>
      <c r="C45" s="46"/>
      <c r="E45" s="46"/>
    </row>
    <row r="46" spans="1:12" x14ac:dyDescent="0.55000000000000004">
      <c r="B46" s="44" t="s">
        <v>163</v>
      </c>
      <c r="C46" s="46" t="s">
        <v>170</v>
      </c>
      <c r="E46" s="46"/>
    </row>
    <row r="47" spans="1:12" x14ac:dyDescent="0.55000000000000004">
      <c r="B47" s="44" t="s">
        <v>167</v>
      </c>
      <c r="C47" s="46"/>
      <c r="E47" s="46"/>
    </row>
    <row r="48" spans="1:12" x14ac:dyDescent="0.55000000000000004">
      <c r="B48" s="44" t="s">
        <v>164</v>
      </c>
      <c r="C48" s="46" t="s">
        <v>170</v>
      </c>
      <c r="E48" s="46"/>
    </row>
    <row r="49" spans="2:5" x14ac:dyDescent="0.55000000000000004">
      <c r="B49" s="44" t="s">
        <v>168</v>
      </c>
      <c r="C49" s="46"/>
      <c r="E49" s="46"/>
    </row>
  </sheetData>
  <mergeCells count="10">
    <mergeCell ref="A1:J1"/>
    <mergeCell ref="A5:B5"/>
    <mergeCell ref="J6:J7"/>
    <mergeCell ref="A6:A7"/>
    <mergeCell ref="B6:B7"/>
    <mergeCell ref="C6:C7"/>
    <mergeCell ref="D6:D7"/>
    <mergeCell ref="F6:F7"/>
    <mergeCell ref="E6:E7"/>
    <mergeCell ref="I6:I7"/>
  </mergeCells>
  <phoneticPr fontId="2" type="noConversion"/>
  <pageMargins left="0.43307086614173229" right="0.43307086614173229" top="0.51181102362204722" bottom="0.43307086614173229" header="0.31496062992125984" footer="0.31496062992125984"/>
  <pageSetup paperSize="9" scale="81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4"/>
  <sheetViews>
    <sheetView topLeftCell="A70" workbookViewId="0">
      <selection activeCell="Q88" sqref="Q88"/>
    </sheetView>
  </sheetViews>
  <sheetFormatPr defaultColWidth="9.140625" defaultRowHeight="19.5" x14ac:dyDescent="0.3"/>
  <cols>
    <col min="1" max="1" width="11.42578125" style="3" customWidth="1"/>
    <col min="2" max="3" width="9.7109375" style="3" customWidth="1"/>
    <col min="4" max="4" width="13" style="3" customWidth="1"/>
    <col min="5" max="5" width="4.28515625" style="3" customWidth="1"/>
    <col min="6" max="6" width="11" style="3" customWidth="1"/>
    <col min="7" max="7" width="4.28515625" style="3" customWidth="1"/>
    <col min="8" max="8" width="9.7109375" style="3" customWidth="1"/>
    <col min="9" max="9" width="9.140625" style="3"/>
    <col min="10" max="10" width="3.7109375" style="3" customWidth="1"/>
    <col min="11" max="11" width="11.42578125" style="10" customWidth="1"/>
    <col min="12" max="12" width="12" style="10" customWidth="1"/>
    <col min="13" max="16384" width="9.140625" style="3"/>
  </cols>
  <sheetData>
    <row r="1" spans="1:12" x14ac:dyDescent="0.3">
      <c r="A1" s="151" t="s">
        <v>32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</row>
    <row r="2" spans="1:12" x14ac:dyDescent="0.3">
      <c r="A2" s="11" t="s">
        <v>111</v>
      </c>
      <c r="K2" s="3"/>
      <c r="L2" s="3"/>
    </row>
    <row r="3" spans="1:12" x14ac:dyDescent="0.3">
      <c r="A3" s="3" t="s">
        <v>33</v>
      </c>
      <c r="K3" s="3"/>
      <c r="L3" s="3"/>
    </row>
    <row r="4" spans="1:12" x14ac:dyDescent="0.3">
      <c r="A4" s="3" t="s">
        <v>34</v>
      </c>
      <c r="J4" s="8" t="s">
        <v>35</v>
      </c>
      <c r="K4" s="5">
        <v>1.83</v>
      </c>
      <c r="L4" s="3" t="s">
        <v>36</v>
      </c>
    </row>
    <row r="5" spans="1:12" ht="20.25" thickBot="1" x14ac:dyDescent="0.35">
      <c r="H5" s="3" t="s">
        <v>37</v>
      </c>
      <c r="J5" s="8" t="s">
        <v>35</v>
      </c>
      <c r="K5" s="12">
        <f>ROUNDDOWN(K4,2)</f>
        <v>1.83</v>
      </c>
      <c r="L5" s="3" t="s">
        <v>36</v>
      </c>
    </row>
    <row r="6" spans="1:12" ht="20.25" thickTop="1" x14ac:dyDescent="0.3">
      <c r="A6" s="3" t="s">
        <v>11</v>
      </c>
      <c r="K6" s="3"/>
      <c r="L6" s="3"/>
    </row>
    <row r="7" spans="1:12" x14ac:dyDescent="0.3">
      <c r="A7" s="3" t="s">
        <v>102</v>
      </c>
      <c r="D7" s="3" t="s">
        <v>103</v>
      </c>
      <c r="K7" s="3"/>
      <c r="L7" s="3"/>
    </row>
    <row r="8" spans="1:12" x14ac:dyDescent="0.3">
      <c r="A8" s="3" t="s">
        <v>104</v>
      </c>
      <c r="D8" s="3" t="s">
        <v>105</v>
      </c>
      <c r="K8" s="3"/>
      <c r="L8" s="3"/>
    </row>
    <row r="9" spans="1:12" x14ac:dyDescent="0.3">
      <c r="A9" s="3" t="s">
        <v>106</v>
      </c>
      <c r="D9" s="3" t="s">
        <v>107</v>
      </c>
      <c r="K9" s="3"/>
      <c r="L9" s="3"/>
    </row>
    <row r="10" spans="1:12" x14ac:dyDescent="0.3">
      <c r="K10" s="3"/>
      <c r="L10" s="3"/>
    </row>
    <row r="11" spans="1:12" x14ac:dyDescent="0.3">
      <c r="K11" s="3"/>
      <c r="L11" s="3"/>
    </row>
    <row r="12" spans="1:12" x14ac:dyDescent="0.3">
      <c r="A12" s="11" t="s">
        <v>112</v>
      </c>
      <c r="L12" s="3"/>
    </row>
    <row r="13" spans="1:12" x14ac:dyDescent="0.3">
      <c r="A13" s="3" t="s">
        <v>109</v>
      </c>
      <c r="J13" s="8" t="s">
        <v>35</v>
      </c>
      <c r="K13" s="10">
        <v>22.8</v>
      </c>
      <c r="L13" s="3" t="s">
        <v>39</v>
      </c>
    </row>
    <row r="14" spans="1:12" x14ac:dyDescent="0.3">
      <c r="A14" s="3" t="s">
        <v>110</v>
      </c>
      <c r="J14" s="8" t="s">
        <v>35</v>
      </c>
      <c r="K14" s="10">
        <v>8.9600000000000009</v>
      </c>
      <c r="L14" s="3" t="s">
        <v>39</v>
      </c>
    </row>
    <row r="15" spans="1:12" x14ac:dyDescent="0.3">
      <c r="A15" s="3" t="s">
        <v>40</v>
      </c>
      <c r="B15" s="13">
        <v>1</v>
      </c>
      <c r="C15" s="3" t="s">
        <v>41</v>
      </c>
      <c r="J15" s="8" t="s">
        <v>35</v>
      </c>
      <c r="K15" s="9">
        <v>11.55</v>
      </c>
      <c r="L15" s="3" t="s">
        <v>39</v>
      </c>
    </row>
    <row r="16" spans="1:12" x14ac:dyDescent="0.3">
      <c r="A16" s="3" t="s">
        <v>53</v>
      </c>
      <c r="J16" s="8" t="s">
        <v>35</v>
      </c>
      <c r="K16" s="10">
        <v>49.99</v>
      </c>
      <c r="L16" s="3" t="s">
        <v>39</v>
      </c>
    </row>
    <row r="17" spans="1:13" ht="20.25" thickBot="1" x14ac:dyDescent="0.35">
      <c r="A17" s="11" t="s">
        <v>77</v>
      </c>
      <c r="J17" s="8" t="s">
        <v>35</v>
      </c>
      <c r="K17" s="14">
        <f>ROUND(SUM(K13:K16),2)</f>
        <v>93.3</v>
      </c>
      <c r="L17" s="3" t="s">
        <v>39</v>
      </c>
    </row>
    <row r="18" spans="1:13" ht="20.25" thickTop="1" x14ac:dyDescent="0.3">
      <c r="A18" s="11"/>
      <c r="J18" s="8"/>
      <c r="K18" s="9"/>
      <c r="L18" s="3"/>
    </row>
    <row r="19" spans="1:13" x14ac:dyDescent="0.3">
      <c r="A19" s="11"/>
      <c r="J19" s="8"/>
      <c r="K19" s="9"/>
      <c r="L19" s="3"/>
    </row>
    <row r="20" spans="1:13" x14ac:dyDescent="0.3">
      <c r="A20" s="2" t="s">
        <v>113</v>
      </c>
    </row>
    <row r="21" spans="1:13" x14ac:dyDescent="0.3">
      <c r="A21" s="3" t="s">
        <v>34</v>
      </c>
      <c r="D21" s="3" t="s">
        <v>51</v>
      </c>
      <c r="E21" s="8" t="s">
        <v>35</v>
      </c>
      <c r="F21" s="3" t="s">
        <v>108</v>
      </c>
      <c r="J21" s="8" t="s">
        <v>35</v>
      </c>
      <c r="K21" s="16">
        <v>11.77</v>
      </c>
      <c r="L21" s="10" t="s">
        <v>36</v>
      </c>
    </row>
    <row r="22" spans="1:13" ht="20.25" thickBot="1" x14ac:dyDescent="0.35">
      <c r="D22" s="3" t="s">
        <v>51</v>
      </c>
      <c r="E22" s="8" t="s">
        <v>35</v>
      </c>
      <c r="F22" s="3" t="s">
        <v>50</v>
      </c>
      <c r="H22" s="3" t="s">
        <v>37</v>
      </c>
      <c r="J22" s="8" t="s">
        <v>35</v>
      </c>
      <c r="K22" s="15">
        <f>ROUNDDOWN(K21,2)</f>
        <v>11.77</v>
      </c>
      <c r="L22" s="10" t="s">
        <v>36</v>
      </c>
    </row>
    <row r="23" spans="1:13" ht="20.25" thickTop="1" x14ac:dyDescent="0.3">
      <c r="E23" s="8"/>
      <c r="J23" s="8"/>
      <c r="K23" s="5"/>
    </row>
    <row r="24" spans="1:13" x14ac:dyDescent="0.3">
      <c r="E24" s="8"/>
      <c r="J24" s="8"/>
      <c r="K24" s="5"/>
    </row>
    <row r="25" spans="1:13" x14ac:dyDescent="0.3">
      <c r="A25" s="11" t="s">
        <v>114</v>
      </c>
    </row>
    <row r="26" spans="1:13" x14ac:dyDescent="0.3">
      <c r="A26" s="3" t="s">
        <v>47</v>
      </c>
      <c r="J26" s="8" t="s">
        <v>35</v>
      </c>
      <c r="K26" s="16">
        <v>125</v>
      </c>
      <c r="M26" s="3" t="s">
        <v>39</v>
      </c>
    </row>
    <row r="27" spans="1:13" x14ac:dyDescent="0.3">
      <c r="A27" s="3" t="s">
        <v>97</v>
      </c>
      <c r="J27" s="8"/>
      <c r="K27" s="16">
        <v>34.619999999999997</v>
      </c>
      <c r="M27" s="3" t="s">
        <v>39</v>
      </c>
    </row>
    <row r="28" spans="1:13" x14ac:dyDescent="0.3">
      <c r="A28" s="3" t="s">
        <v>40</v>
      </c>
      <c r="B28" s="13">
        <v>1</v>
      </c>
      <c r="C28" s="3" t="s">
        <v>41</v>
      </c>
      <c r="J28" s="8" t="s">
        <v>35</v>
      </c>
      <c r="K28" s="17">
        <v>11.55</v>
      </c>
      <c r="M28" s="3" t="s">
        <v>39</v>
      </c>
    </row>
    <row r="29" spans="1:13" ht="20.25" thickBot="1" x14ac:dyDescent="0.35">
      <c r="A29" s="3" t="s">
        <v>42</v>
      </c>
      <c r="J29" s="8" t="s">
        <v>35</v>
      </c>
      <c r="K29" s="18">
        <f>ROUND(SUM(K26:K28),2)</f>
        <v>171.17</v>
      </c>
      <c r="M29" s="3" t="s">
        <v>39</v>
      </c>
    </row>
    <row r="30" spans="1:13" ht="20.25" thickTop="1" x14ac:dyDescent="0.3">
      <c r="A30" s="3" t="s">
        <v>43</v>
      </c>
      <c r="B30" s="19">
        <f>K29</f>
        <v>171.17</v>
      </c>
      <c r="C30" s="8" t="s">
        <v>44</v>
      </c>
      <c r="D30" s="16">
        <v>1.6</v>
      </c>
      <c r="J30" s="8" t="s">
        <v>35</v>
      </c>
      <c r="L30" s="20">
        <f>ROUND(B30*D30,2)</f>
        <v>273.87</v>
      </c>
      <c r="M30" s="3" t="s">
        <v>39</v>
      </c>
    </row>
    <row r="31" spans="1:13" x14ac:dyDescent="0.3">
      <c r="A31" s="3" t="s">
        <v>53</v>
      </c>
      <c r="L31" s="16">
        <v>49.99</v>
      </c>
      <c r="M31" s="3" t="s">
        <v>39</v>
      </c>
    </row>
    <row r="32" spans="1:13" ht="20.25" thickBot="1" x14ac:dyDescent="0.35">
      <c r="H32" s="3" t="s">
        <v>37</v>
      </c>
      <c r="L32" s="18">
        <f>ROUND(SUM(L30:L31),2)</f>
        <v>323.86</v>
      </c>
      <c r="M32" s="3" t="s">
        <v>39</v>
      </c>
    </row>
    <row r="33" spans="1:13" ht="20.25" thickTop="1" x14ac:dyDescent="0.3">
      <c r="L33" s="9"/>
    </row>
    <row r="34" spans="1:13" x14ac:dyDescent="0.3">
      <c r="L34" s="9"/>
    </row>
    <row r="35" spans="1:13" x14ac:dyDescent="0.3">
      <c r="A35" s="11" t="s">
        <v>115</v>
      </c>
    </row>
    <row r="36" spans="1:13" x14ac:dyDescent="0.3">
      <c r="A36" s="3" t="s">
        <v>47</v>
      </c>
      <c r="J36" s="8" t="s">
        <v>35</v>
      </c>
      <c r="K36" s="16">
        <v>130</v>
      </c>
      <c r="M36" s="3" t="s">
        <v>39</v>
      </c>
    </row>
    <row r="37" spans="1:13" x14ac:dyDescent="0.3">
      <c r="A37" s="3" t="s">
        <v>97</v>
      </c>
      <c r="J37" s="8"/>
      <c r="K37" s="16">
        <v>34.619999999999997</v>
      </c>
      <c r="M37" s="3" t="s">
        <v>39</v>
      </c>
    </row>
    <row r="38" spans="1:13" x14ac:dyDescent="0.3">
      <c r="A38" s="3" t="s">
        <v>40</v>
      </c>
      <c r="B38" s="13">
        <v>10</v>
      </c>
      <c r="C38" s="3" t="s">
        <v>41</v>
      </c>
      <c r="J38" s="8" t="s">
        <v>35</v>
      </c>
      <c r="K38" s="17">
        <v>38.200000000000003</v>
      </c>
      <c r="M38" s="3" t="s">
        <v>39</v>
      </c>
    </row>
    <row r="39" spans="1:13" ht="20.25" thickBot="1" x14ac:dyDescent="0.35">
      <c r="A39" s="3" t="s">
        <v>42</v>
      </c>
      <c r="J39" s="8" t="s">
        <v>35</v>
      </c>
      <c r="K39" s="18">
        <f>ROUND(SUM(K36:K38),2)</f>
        <v>202.82</v>
      </c>
      <c r="M39" s="3" t="s">
        <v>39</v>
      </c>
    </row>
    <row r="40" spans="1:13" ht="20.25" thickTop="1" x14ac:dyDescent="0.3">
      <c r="A40" s="3" t="s">
        <v>43</v>
      </c>
      <c r="B40" s="19">
        <f>K39</f>
        <v>202.82</v>
      </c>
      <c r="C40" s="8" t="s">
        <v>44</v>
      </c>
      <c r="D40" s="19">
        <v>1.6</v>
      </c>
      <c r="J40" s="8" t="s">
        <v>35</v>
      </c>
      <c r="L40" s="7">
        <f>ROUND(B40*D40,2)</f>
        <v>324.51</v>
      </c>
      <c r="M40" s="3" t="s">
        <v>39</v>
      </c>
    </row>
    <row r="41" spans="1:13" x14ac:dyDescent="0.3">
      <c r="A41" s="3" t="s">
        <v>53</v>
      </c>
      <c r="L41" s="16">
        <v>59.99</v>
      </c>
      <c r="M41" s="3" t="s">
        <v>39</v>
      </c>
    </row>
    <row r="42" spans="1:13" ht="20.25" thickBot="1" x14ac:dyDescent="0.35">
      <c r="H42" s="3" t="s">
        <v>37</v>
      </c>
      <c r="L42" s="18">
        <f>ROUND(SUM(L40:L41),2)</f>
        <v>384.5</v>
      </c>
      <c r="M42" s="3" t="s">
        <v>39</v>
      </c>
    </row>
    <row r="43" spans="1:13" ht="20.25" thickTop="1" x14ac:dyDescent="0.3">
      <c r="J43" s="8"/>
      <c r="K43" s="9"/>
    </row>
    <row r="44" spans="1:13" x14ac:dyDescent="0.3">
      <c r="J44" s="8"/>
      <c r="K44" s="9"/>
    </row>
    <row r="45" spans="1:13" x14ac:dyDescent="0.3">
      <c r="A45" s="11" t="s">
        <v>116</v>
      </c>
    </row>
    <row r="46" spans="1:13" x14ac:dyDescent="0.3">
      <c r="A46" s="3" t="s">
        <v>38</v>
      </c>
      <c r="J46" s="8" t="s">
        <v>35</v>
      </c>
      <c r="K46" s="16">
        <v>250</v>
      </c>
      <c r="M46" s="3" t="s">
        <v>39</v>
      </c>
    </row>
    <row r="47" spans="1:13" x14ac:dyDescent="0.3">
      <c r="A47" s="3" t="s">
        <v>40</v>
      </c>
      <c r="B47" s="13">
        <v>45</v>
      </c>
      <c r="C47" s="3" t="s">
        <v>41</v>
      </c>
      <c r="J47" s="8" t="s">
        <v>35</v>
      </c>
      <c r="K47" s="17">
        <v>165.76</v>
      </c>
      <c r="M47" s="3" t="s">
        <v>39</v>
      </c>
    </row>
    <row r="48" spans="1:13" ht="20.25" thickBot="1" x14ac:dyDescent="0.35">
      <c r="A48" s="3" t="s">
        <v>42</v>
      </c>
      <c r="J48" s="8" t="s">
        <v>35</v>
      </c>
      <c r="K48" s="18">
        <f>ROUND(SUM(K46:K47),2)</f>
        <v>415.76</v>
      </c>
      <c r="M48" s="3" t="s">
        <v>39</v>
      </c>
    </row>
    <row r="49" spans="1:13" ht="20.25" thickTop="1" x14ac:dyDescent="0.3">
      <c r="A49" s="3" t="s">
        <v>43</v>
      </c>
      <c r="B49" s="19">
        <f>K48</f>
        <v>415.76</v>
      </c>
      <c r="C49" s="8" t="s">
        <v>44</v>
      </c>
      <c r="D49" s="19">
        <v>1.5</v>
      </c>
      <c r="J49" s="8" t="s">
        <v>35</v>
      </c>
      <c r="L49" s="7">
        <f>ROUND(B49*D49,2)</f>
        <v>623.64</v>
      </c>
      <c r="M49" s="3" t="s">
        <v>39</v>
      </c>
    </row>
    <row r="50" spans="1:13" x14ac:dyDescent="0.3">
      <c r="A50" s="3" t="s">
        <v>52</v>
      </c>
      <c r="L50" s="16">
        <v>26.19</v>
      </c>
      <c r="M50" s="3" t="s">
        <v>39</v>
      </c>
    </row>
    <row r="51" spans="1:13" x14ac:dyDescent="0.3">
      <c r="A51" s="3" t="s">
        <v>53</v>
      </c>
      <c r="L51" s="17">
        <v>96.09</v>
      </c>
      <c r="M51" s="3" t="s">
        <v>39</v>
      </c>
    </row>
    <row r="52" spans="1:13" ht="20.25" thickBot="1" x14ac:dyDescent="0.35">
      <c r="H52" s="3" t="s">
        <v>37</v>
      </c>
      <c r="L52" s="18">
        <f>ROUND(SUM(L49:L51),2)</f>
        <v>745.92</v>
      </c>
      <c r="M52" s="3" t="s">
        <v>39</v>
      </c>
    </row>
    <row r="53" spans="1:13" ht="20.25" thickTop="1" x14ac:dyDescent="0.3">
      <c r="L53" s="9"/>
    </row>
    <row r="54" spans="1:13" x14ac:dyDescent="0.3">
      <c r="L54" s="9"/>
    </row>
    <row r="55" spans="1:13" x14ac:dyDescent="0.3">
      <c r="A55" s="11" t="s">
        <v>117</v>
      </c>
      <c r="C55" s="3" t="s">
        <v>54</v>
      </c>
    </row>
    <row r="56" spans="1:13" x14ac:dyDescent="0.3">
      <c r="A56" s="3" t="s">
        <v>55</v>
      </c>
      <c r="B56" s="21">
        <v>1</v>
      </c>
      <c r="C56" s="3" t="s">
        <v>56</v>
      </c>
      <c r="D56" s="20">
        <v>27.4</v>
      </c>
      <c r="E56" s="3" t="s">
        <v>49</v>
      </c>
      <c r="J56" s="8" t="s">
        <v>35</v>
      </c>
      <c r="K56" s="7">
        <f>D56</f>
        <v>27.4</v>
      </c>
      <c r="M56" s="3" t="s">
        <v>57</v>
      </c>
    </row>
    <row r="57" spans="1:13" x14ac:dyDescent="0.3">
      <c r="A57" s="3" t="s">
        <v>40</v>
      </c>
      <c r="B57" s="22">
        <v>160</v>
      </c>
      <c r="C57" s="3" t="s">
        <v>41</v>
      </c>
      <c r="D57" s="3" t="s">
        <v>58</v>
      </c>
      <c r="J57" s="8" t="s">
        <v>35</v>
      </c>
      <c r="K57" s="7">
        <v>0.39</v>
      </c>
      <c r="M57" s="3" t="s">
        <v>57</v>
      </c>
    </row>
    <row r="58" spans="1:13" ht="20.25" thickBot="1" x14ac:dyDescent="0.35">
      <c r="H58" s="3" t="s">
        <v>59</v>
      </c>
      <c r="J58" s="8" t="s">
        <v>35</v>
      </c>
      <c r="K58" s="18">
        <f>SUM(K56:K57)</f>
        <v>27.79</v>
      </c>
    </row>
    <row r="59" spans="1:13" ht="20.25" thickTop="1" x14ac:dyDescent="0.3">
      <c r="A59" s="3" t="s">
        <v>60</v>
      </c>
      <c r="G59" s="3" t="s">
        <v>61</v>
      </c>
      <c r="H59" s="16">
        <v>1</v>
      </c>
      <c r="I59" s="3" t="s">
        <v>62</v>
      </c>
      <c r="J59" s="8" t="s">
        <v>35</v>
      </c>
      <c r="L59" s="16">
        <f>K58</f>
        <v>27.79</v>
      </c>
      <c r="M59" s="3" t="s">
        <v>36</v>
      </c>
    </row>
    <row r="60" spans="1:13" x14ac:dyDescent="0.3">
      <c r="B60" s="3" t="s">
        <v>63</v>
      </c>
      <c r="J60" s="8"/>
    </row>
    <row r="61" spans="1:13" x14ac:dyDescent="0.3">
      <c r="A61" s="3" t="s">
        <v>64</v>
      </c>
      <c r="J61" s="8" t="s">
        <v>35</v>
      </c>
      <c r="L61" s="16">
        <v>7.83</v>
      </c>
      <c r="M61" s="3" t="s">
        <v>36</v>
      </c>
    </row>
    <row r="62" spans="1:13" ht="20.25" thickBot="1" x14ac:dyDescent="0.35">
      <c r="H62" s="3" t="s">
        <v>37</v>
      </c>
      <c r="J62" s="8" t="s">
        <v>35</v>
      </c>
      <c r="L62" s="18">
        <f>SUM(L59:L61)</f>
        <v>35.619999999999997</v>
      </c>
      <c r="M62" s="3" t="s">
        <v>36</v>
      </c>
    </row>
    <row r="63" spans="1:13" ht="20.25" thickTop="1" x14ac:dyDescent="0.3">
      <c r="J63" s="8"/>
      <c r="L63" s="9"/>
    </row>
    <row r="64" spans="1:13" x14ac:dyDescent="0.3">
      <c r="J64" s="8"/>
      <c r="L64" s="9"/>
    </row>
    <row r="65" spans="1:13" x14ac:dyDescent="0.3">
      <c r="A65" s="11" t="s">
        <v>118</v>
      </c>
      <c r="E65" s="3">
        <v>4</v>
      </c>
      <c r="F65" s="3" t="s">
        <v>65</v>
      </c>
      <c r="J65" s="8"/>
    </row>
    <row r="66" spans="1:13" x14ac:dyDescent="0.3">
      <c r="A66" s="3" t="s">
        <v>66</v>
      </c>
      <c r="J66" s="8" t="s">
        <v>35</v>
      </c>
      <c r="K66" s="16">
        <v>1800</v>
      </c>
      <c r="L66" s="10" t="s">
        <v>67</v>
      </c>
    </row>
    <row r="67" spans="1:13" x14ac:dyDescent="0.3">
      <c r="A67" s="3" t="s">
        <v>99</v>
      </c>
      <c r="C67" s="8">
        <v>80</v>
      </c>
      <c r="D67" s="22">
        <v>45</v>
      </c>
      <c r="E67" s="3" t="s">
        <v>100</v>
      </c>
      <c r="F67" s="8">
        <v>0</v>
      </c>
      <c r="G67" s="3" t="s">
        <v>101</v>
      </c>
      <c r="J67" s="8" t="s">
        <v>35</v>
      </c>
      <c r="K67" s="24">
        <f>C67*F67/K66</f>
        <v>0</v>
      </c>
      <c r="L67" s="10" t="s">
        <v>48</v>
      </c>
    </row>
    <row r="68" spans="1:13" x14ac:dyDescent="0.3">
      <c r="A68" s="3" t="s">
        <v>45</v>
      </c>
      <c r="C68" s="8" t="s">
        <v>35</v>
      </c>
      <c r="D68" s="25">
        <v>0</v>
      </c>
      <c r="E68" s="8" t="s">
        <v>68</v>
      </c>
      <c r="F68" s="26">
        <f>K66</f>
        <v>1800</v>
      </c>
      <c r="J68" s="8" t="s">
        <v>35</v>
      </c>
      <c r="K68" s="17">
        <f>D68/F68</f>
        <v>0</v>
      </c>
      <c r="L68" s="10" t="s">
        <v>48</v>
      </c>
    </row>
    <row r="69" spans="1:13" x14ac:dyDescent="0.3">
      <c r="A69" s="3" t="s">
        <v>69</v>
      </c>
      <c r="B69" s="23">
        <v>5.1999999999999998E-2</v>
      </c>
      <c r="C69" s="3" t="s">
        <v>70</v>
      </c>
      <c r="D69" s="22">
        <v>26493.73</v>
      </c>
      <c r="J69" s="8" t="s">
        <v>35</v>
      </c>
      <c r="K69" s="17">
        <f>B69*D69</f>
        <v>1377.6739599999999</v>
      </c>
      <c r="L69" s="10" t="s">
        <v>48</v>
      </c>
    </row>
    <row r="70" spans="1:13" x14ac:dyDescent="0.3">
      <c r="A70" s="3" t="s">
        <v>71</v>
      </c>
      <c r="B70" s="23">
        <v>0.74</v>
      </c>
      <c r="C70" s="3" t="s">
        <v>72</v>
      </c>
      <c r="D70" s="22">
        <v>515.76</v>
      </c>
      <c r="J70" s="8" t="s">
        <v>35</v>
      </c>
      <c r="K70" s="17">
        <f>B70*D70</f>
        <v>381.66239999999999</v>
      </c>
      <c r="L70" s="10" t="s">
        <v>48</v>
      </c>
    </row>
    <row r="71" spans="1:13" x14ac:dyDescent="0.3">
      <c r="A71" s="3" t="s">
        <v>73</v>
      </c>
      <c r="J71" s="8" t="s">
        <v>35</v>
      </c>
      <c r="K71" s="17">
        <v>419.75</v>
      </c>
      <c r="L71" s="10" t="s">
        <v>48</v>
      </c>
    </row>
    <row r="72" spans="1:13" x14ac:dyDescent="0.3">
      <c r="A72" s="3" t="s">
        <v>74</v>
      </c>
      <c r="B72" s="19">
        <v>60</v>
      </c>
      <c r="C72" s="3" t="s">
        <v>119</v>
      </c>
      <c r="J72" s="8" t="s">
        <v>35</v>
      </c>
      <c r="K72" s="17">
        <v>118.4</v>
      </c>
      <c r="L72" s="10" t="s">
        <v>48</v>
      </c>
    </row>
    <row r="73" spans="1:13" x14ac:dyDescent="0.3">
      <c r="A73" s="3" t="s">
        <v>75</v>
      </c>
      <c r="F73" s="23">
        <v>4</v>
      </c>
      <c r="G73" s="3" t="s">
        <v>98</v>
      </c>
      <c r="H73" s="1">
        <v>1</v>
      </c>
      <c r="I73" s="3" t="s">
        <v>76</v>
      </c>
    </row>
    <row r="74" spans="1:13" x14ac:dyDescent="0.3">
      <c r="A74" s="8" t="s">
        <v>35</v>
      </c>
      <c r="B74" s="23">
        <v>16.23</v>
      </c>
      <c r="C74" s="8" t="s">
        <v>44</v>
      </c>
      <c r="D74" s="23">
        <v>1</v>
      </c>
      <c r="E74" s="8" t="s">
        <v>44</v>
      </c>
      <c r="F74" s="27">
        <v>8.33</v>
      </c>
      <c r="J74" s="8" t="s">
        <v>35</v>
      </c>
      <c r="K74" s="7">
        <f>ROUND(B74*D74*F74,2)</f>
        <v>135.19999999999999</v>
      </c>
      <c r="L74" s="10" t="s">
        <v>48</v>
      </c>
    </row>
    <row r="75" spans="1:13" x14ac:dyDescent="0.3">
      <c r="A75" s="3" t="s">
        <v>46</v>
      </c>
      <c r="J75" s="8" t="s">
        <v>35</v>
      </c>
      <c r="K75" s="9">
        <f>SUM(K67:K74)</f>
        <v>2432.6863599999997</v>
      </c>
      <c r="L75" s="10" t="s">
        <v>48</v>
      </c>
    </row>
    <row r="76" spans="1:13" ht="20.25" thickBot="1" x14ac:dyDescent="0.35">
      <c r="A76" s="3" t="s">
        <v>77</v>
      </c>
      <c r="B76" s="3" t="s">
        <v>35</v>
      </c>
      <c r="C76" s="22">
        <f>K75</f>
        <v>2432.6863599999997</v>
      </c>
      <c r="D76" s="8" t="s">
        <v>68</v>
      </c>
      <c r="E76" s="152">
        <v>8.33</v>
      </c>
      <c r="F76" s="152"/>
      <c r="J76" s="8" t="s">
        <v>35</v>
      </c>
      <c r="K76" s="43">
        <f>ROUND(C76/E76,2)</f>
        <v>292.04000000000002</v>
      </c>
      <c r="L76" s="10" t="s">
        <v>36</v>
      </c>
    </row>
    <row r="77" spans="1:13" ht="20.25" thickTop="1" x14ac:dyDescent="0.3"/>
    <row r="79" spans="1:13" x14ac:dyDescent="0.3">
      <c r="A79" s="11" t="s">
        <v>120</v>
      </c>
    </row>
    <row r="80" spans="1:13" x14ac:dyDescent="0.3">
      <c r="A80" s="153" t="s">
        <v>27</v>
      </c>
      <c r="B80" s="154"/>
      <c r="C80" s="154"/>
      <c r="D80" s="155"/>
      <c r="E80" s="144" t="s">
        <v>90</v>
      </c>
      <c r="F80" s="159"/>
      <c r="G80" s="159"/>
      <c r="H80" s="145"/>
      <c r="I80" s="144" t="s">
        <v>91</v>
      </c>
      <c r="J80" s="159"/>
      <c r="K80" s="159"/>
      <c r="L80" s="144" t="s">
        <v>11</v>
      </c>
      <c r="M80" s="145"/>
    </row>
    <row r="81" spans="1:13" x14ac:dyDescent="0.3">
      <c r="A81" s="156"/>
      <c r="B81" s="157"/>
      <c r="C81" s="157"/>
      <c r="D81" s="158"/>
      <c r="E81" s="142" t="s">
        <v>2</v>
      </c>
      <c r="F81" s="143"/>
      <c r="G81" s="160" t="s">
        <v>3</v>
      </c>
      <c r="H81" s="143"/>
      <c r="I81" s="160" t="s">
        <v>2</v>
      </c>
      <c r="J81" s="143"/>
      <c r="K81" s="28" t="s">
        <v>92</v>
      </c>
      <c r="L81" s="160" t="s">
        <v>93</v>
      </c>
      <c r="M81" s="143"/>
    </row>
    <row r="82" spans="1:13" x14ac:dyDescent="0.3">
      <c r="A82" s="29" t="s">
        <v>78</v>
      </c>
      <c r="D82" s="30"/>
      <c r="E82" s="144"/>
      <c r="F82" s="145"/>
      <c r="G82" s="144"/>
      <c r="H82" s="145"/>
      <c r="I82" s="144"/>
      <c r="J82" s="145"/>
      <c r="K82" s="31"/>
      <c r="L82" s="9"/>
      <c r="M82" s="30"/>
    </row>
    <row r="83" spans="1:13" x14ac:dyDescent="0.3">
      <c r="A83" s="32" t="s">
        <v>79</v>
      </c>
      <c r="D83" s="30"/>
      <c r="E83" s="140" t="s">
        <v>94</v>
      </c>
      <c r="F83" s="141"/>
      <c r="G83" s="146">
        <v>5323.89</v>
      </c>
      <c r="H83" s="147"/>
      <c r="I83" s="140" t="s">
        <v>36</v>
      </c>
      <c r="J83" s="141"/>
      <c r="K83" s="7">
        <f>ROUNDDOWN(G83/600,2)</f>
        <v>8.8699999999999992</v>
      </c>
      <c r="L83" s="33" t="s">
        <v>95</v>
      </c>
      <c r="M83" s="30"/>
    </row>
    <row r="84" spans="1:13" x14ac:dyDescent="0.3">
      <c r="A84" s="32" t="s">
        <v>80</v>
      </c>
      <c r="D84" s="30"/>
      <c r="E84" s="140" t="s">
        <v>94</v>
      </c>
      <c r="F84" s="141"/>
      <c r="G84" s="146">
        <v>2180</v>
      </c>
      <c r="H84" s="147"/>
      <c r="I84" s="140" t="s">
        <v>36</v>
      </c>
      <c r="J84" s="141"/>
      <c r="K84" s="7">
        <f>ROUNDDOWN(G84/600,2)</f>
        <v>3.63</v>
      </c>
      <c r="L84" s="33" t="s">
        <v>95</v>
      </c>
      <c r="M84" s="30"/>
    </row>
    <row r="85" spans="1:13" x14ac:dyDescent="0.3">
      <c r="A85" s="32" t="s">
        <v>81</v>
      </c>
      <c r="D85" s="30"/>
      <c r="E85" s="140"/>
      <c r="F85" s="141"/>
      <c r="G85" s="146"/>
      <c r="H85" s="147"/>
      <c r="I85" s="140" t="s">
        <v>36</v>
      </c>
      <c r="J85" s="141"/>
      <c r="K85" s="31">
        <v>0</v>
      </c>
      <c r="L85" s="9"/>
      <c r="M85" s="30"/>
    </row>
    <row r="86" spans="1:13" x14ac:dyDescent="0.3">
      <c r="A86" s="4" t="s">
        <v>82</v>
      </c>
      <c r="B86" s="27"/>
      <c r="C86" s="27"/>
      <c r="D86" s="34"/>
      <c r="E86" s="142" t="s">
        <v>94</v>
      </c>
      <c r="F86" s="143"/>
      <c r="G86" s="148">
        <f>SUM(G83:G85)</f>
        <v>7503.89</v>
      </c>
      <c r="H86" s="149"/>
      <c r="I86" s="142" t="s">
        <v>36</v>
      </c>
      <c r="J86" s="143"/>
      <c r="K86" s="120">
        <f>SUM(K83:K85)</f>
        <v>12.5</v>
      </c>
      <c r="L86" s="17"/>
      <c r="M86" s="34"/>
    </row>
    <row r="87" spans="1:13" x14ac:dyDescent="0.3">
      <c r="A87" s="29" t="s">
        <v>83</v>
      </c>
      <c r="D87" s="30"/>
      <c r="E87" s="140"/>
      <c r="F87" s="141"/>
      <c r="G87" s="140"/>
      <c r="H87" s="141"/>
      <c r="I87" s="140"/>
      <c r="J87" s="141"/>
      <c r="K87" s="31"/>
      <c r="L87" s="35"/>
      <c r="M87" s="30"/>
    </row>
    <row r="88" spans="1:13" x14ac:dyDescent="0.3">
      <c r="A88" s="32" t="s">
        <v>84</v>
      </c>
      <c r="D88" s="30"/>
      <c r="E88" s="140"/>
      <c r="F88" s="141"/>
      <c r="G88" s="150">
        <v>770</v>
      </c>
      <c r="H88" s="141"/>
      <c r="I88" s="140" t="s">
        <v>36</v>
      </c>
      <c r="J88" s="141"/>
      <c r="K88" s="31">
        <f>1.43*770/1000</f>
        <v>1.1011</v>
      </c>
      <c r="L88" s="35" t="s">
        <v>121</v>
      </c>
      <c r="M88" s="36"/>
    </row>
    <row r="89" spans="1:13" x14ac:dyDescent="0.3">
      <c r="A89" s="32" t="s">
        <v>85</v>
      </c>
      <c r="D89" s="30"/>
      <c r="E89" s="140"/>
      <c r="F89" s="141"/>
      <c r="G89" s="140"/>
      <c r="H89" s="141"/>
      <c r="I89" s="140" t="s">
        <v>36</v>
      </c>
      <c r="J89" s="141"/>
      <c r="K89" s="31">
        <f>0.4*(59+K88+0.06)</f>
        <v>24.064440000000005</v>
      </c>
      <c r="L89" s="35" t="s">
        <v>127</v>
      </c>
      <c r="M89" s="36"/>
    </row>
    <row r="90" spans="1:13" x14ac:dyDescent="0.3">
      <c r="A90" s="32" t="s">
        <v>86</v>
      </c>
      <c r="D90" s="30"/>
      <c r="E90" s="140"/>
      <c r="F90" s="141"/>
      <c r="G90" s="140"/>
      <c r="H90" s="141"/>
      <c r="I90" s="140" t="s">
        <v>36</v>
      </c>
      <c r="J90" s="141"/>
      <c r="K90" s="31">
        <f>6*(40+K88+0.06)</f>
        <v>246.96660000000003</v>
      </c>
      <c r="L90" s="35" t="s">
        <v>128</v>
      </c>
      <c r="M90" s="36"/>
    </row>
    <row r="91" spans="1:13" x14ac:dyDescent="0.3">
      <c r="A91" s="32" t="s">
        <v>87</v>
      </c>
      <c r="D91" s="30"/>
      <c r="E91" s="140"/>
      <c r="F91" s="141"/>
      <c r="G91" s="140"/>
      <c r="H91" s="141"/>
      <c r="I91" s="140" t="s">
        <v>36</v>
      </c>
      <c r="J91" s="141"/>
      <c r="K91" s="31">
        <f>1600/313.11</f>
        <v>5.110025230749577</v>
      </c>
      <c r="L91" s="35" t="s">
        <v>96</v>
      </c>
      <c r="M91" s="36"/>
    </row>
    <row r="92" spans="1:13" x14ac:dyDescent="0.3">
      <c r="A92" s="32" t="s">
        <v>88</v>
      </c>
      <c r="D92" s="30"/>
      <c r="E92" s="140" t="s">
        <v>5</v>
      </c>
      <c r="F92" s="141"/>
      <c r="G92" s="140"/>
      <c r="H92" s="141"/>
      <c r="I92" s="140" t="s">
        <v>36</v>
      </c>
      <c r="J92" s="141"/>
      <c r="K92" s="31">
        <f>SUM(K89:K91)</f>
        <v>276.14106523074958</v>
      </c>
      <c r="L92" s="35"/>
      <c r="M92" s="36"/>
    </row>
    <row r="93" spans="1:13" x14ac:dyDescent="0.3">
      <c r="A93" s="37" t="s">
        <v>89</v>
      </c>
      <c r="B93" s="27"/>
      <c r="C93" s="27"/>
      <c r="D93" s="34"/>
      <c r="E93" s="142"/>
      <c r="F93" s="143"/>
      <c r="G93" s="142"/>
      <c r="H93" s="143"/>
      <c r="I93" s="142"/>
      <c r="J93" s="143"/>
      <c r="K93" s="6">
        <f>ROUND(K86+K92,2)</f>
        <v>288.64</v>
      </c>
      <c r="L93" s="38" t="s">
        <v>36</v>
      </c>
      <c r="M93" s="39"/>
    </row>
    <row r="94" spans="1:13" x14ac:dyDescent="0.3">
      <c r="A94" s="40" t="s">
        <v>77</v>
      </c>
      <c r="B94" s="23"/>
      <c r="C94" s="23"/>
      <c r="D94" s="41"/>
      <c r="E94" s="138"/>
      <c r="F94" s="139"/>
      <c r="G94" s="138"/>
      <c r="H94" s="139"/>
      <c r="I94" s="138"/>
      <c r="J94" s="139"/>
      <c r="K94" s="121">
        <f>K93</f>
        <v>288.64</v>
      </c>
      <c r="L94" s="42" t="s">
        <v>36</v>
      </c>
      <c r="M94" s="41"/>
    </row>
  </sheetData>
  <mergeCells count="49">
    <mergeCell ref="A1:L1"/>
    <mergeCell ref="E76:F76"/>
    <mergeCell ref="A80:D81"/>
    <mergeCell ref="E80:H80"/>
    <mergeCell ref="L80:M80"/>
    <mergeCell ref="L81:M81"/>
    <mergeCell ref="I81:J81"/>
    <mergeCell ref="E81:F81"/>
    <mergeCell ref="I80:K80"/>
    <mergeCell ref="G81:H81"/>
    <mergeCell ref="E89:F89"/>
    <mergeCell ref="G89:H89"/>
    <mergeCell ref="I89:J89"/>
    <mergeCell ref="E84:F84"/>
    <mergeCell ref="E82:F82"/>
    <mergeCell ref="G82:H82"/>
    <mergeCell ref="I87:J87"/>
    <mergeCell ref="G86:H86"/>
    <mergeCell ref="I86:J86"/>
    <mergeCell ref="G84:H84"/>
    <mergeCell ref="I84:J84"/>
    <mergeCell ref="E88:F88"/>
    <mergeCell ref="G88:H88"/>
    <mergeCell ref="I88:J88"/>
    <mergeCell ref="E86:F86"/>
    <mergeCell ref="E87:F87"/>
    <mergeCell ref="G87:H87"/>
    <mergeCell ref="I82:J82"/>
    <mergeCell ref="E85:F85"/>
    <mergeCell ref="G85:H85"/>
    <mergeCell ref="I85:J85"/>
    <mergeCell ref="I83:J83"/>
    <mergeCell ref="E83:F83"/>
    <mergeCell ref="G83:H83"/>
    <mergeCell ref="E90:F90"/>
    <mergeCell ref="G90:H90"/>
    <mergeCell ref="I90:J90"/>
    <mergeCell ref="E91:F91"/>
    <mergeCell ref="G91:H91"/>
    <mergeCell ref="I91:J91"/>
    <mergeCell ref="E94:F94"/>
    <mergeCell ref="G94:H94"/>
    <mergeCell ref="I94:J94"/>
    <mergeCell ref="E92:F92"/>
    <mergeCell ref="G92:H92"/>
    <mergeCell ref="I92:J92"/>
    <mergeCell ref="I93:J93"/>
    <mergeCell ref="E93:F93"/>
    <mergeCell ref="G93:H93"/>
  </mergeCells>
  <phoneticPr fontId="2" type="noConversion"/>
  <pageMargins left="0.15748031496062992" right="0" top="0.43307086614173229" bottom="0.43307086614173229" header="0.19685039370078741" footer="0.31496062992125984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ปร5</vt:lpstr>
      <vt:lpstr>ปร.4</vt:lpstr>
      <vt:lpstr>รายละเอียดการคำนวณ</vt:lpstr>
      <vt:lpstr>ปร.4!Print_Titles</vt:lpstr>
      <vt:lpstr>รายละเอียดการคำนวณ!Print_Titles</vt:lpstr>
    </vt:vector>
  </TitlesOfParts>
  <Company>DarkOS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DarkUser</dc:creator>
  <cp:lastModifiedBy>LENOVO</cp:lastModifiedBy>
  <cp:lastPrinted>2025-01-24T07:29:27Z</cp:lastPrinted>
  <dcterms:created xsi:type="dcterms:W3CDTF">2010-03-13T03:06:58Z</dcterms:created>
  <dcterms:modified xsi:type="dcterms:W3CDTF">2025-01-24T07:29:30Z</dcterms:modified>
</cp:coreProperties>
</file>